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 name="Hoja4" sheetId="4" r:id="rId4"/>
  </sheets>
  <definedNames>
    <definedName name="Z_001358B9_2918_4B13_968D_0537FFE78289_.wvu.FilterData" localSheetId="0" hidden="1">'Hoja1'!$A$6:$V$37</definedName>
    <definedName name="Z_02631DCD_2FBE_45C3_B9C8_E4E6C75B79FF_.wvu.FilterData" localSheetId="0" hidden="1">'Hoja1'!$A$6:$V$37</definedName>
    <definedName name="Z_07C76F54_ABFB_4E10_9B5F_35D3A35359ED_.wvu.FilterData" localSheetId="0" hidden="1">'Hoja1'!$A$6:$V$37</definedName>
    <definedName name="Z_0D31F655_5733_48AE_BE57_1767ABBE4C2A_.wvu.FilterData" localSheetId="0" hidden="1">'Hoja1'!$A$6:$V$37</definedName>
    <definedName name="Z_11A45860_46FE_474C_A002_6DEDD317338C_.wvu.FilterData" localSheetId="0" hidden="1">'Hoja1'!$A$6:$V$37</definedName>
    <definedName name="Z_124D8739_140E_43A6_A196_196C1040A645_.wvu.FilterData" localSheetId="0" hidden="1">'Hoja1'!$A$6:$V$37</definedName>
    <definedName name="Z_13725349_A8C5_4DDC_B1FF_8AB741DD1F45_.wvu.FilterData" localSheetId="0" hidden="1">'Hoja1'!$A$6:$V$37</definedName>
    <definedName name="Z_20EDDE69_BD8D_4F4D_ABAD_A7135ABECD3D_.wvu.FilterData" localSheetId="0" hidden="1">'Hoja1'!$A$6:$V$37</definedName>
    <definedName name="Z_210856A3_9B79_4A1D_84D8_B66CA2C99A5C_.wvu.FilterData" localSheetId="0" hidden="1">'Hoja1'!$A$6:$V$37</definedName>
    <definedName name="Z_24B67CE1_0682_43DF_BB56_CC863B301C13_.wvu.FilterData" localSheetId="0" hidden="1">'Hoja1'!$A$6:$V$37</definedName>
    <definedName name="Z_29F476CF_6413_4DCA_A298_829BC5E280C2_.wvu.FilterData" localSheetId="0" hidden="1">'Hoja1'!$A$6:$V$37</definedName>
    <definedName name="Z_2D809659_7630_491B_AFFF_2C1DBC4A78D8_.wvu.FilterData" localSheetId="0" hidden="1">'Hoja1'!$A$6:$V$37</definedName>
    <definedName name="Z_2FF26ADE_C482_42FB_B1B1_D87A743A30C5_.wvu.FilterData" localSheetId="0" hidden="1">'Hoja1'!$A$6:$V$37</definedName>
    <definedName name="Z_31A8B823_FD1B_433C_861F_20D043304B1A_.wvu.FilterData" localSheetId="0" hidden="1">'Hoja1'!$A$6:$V$37</definedName>
    <definedName name="Z_31D8BE22_4F30_4C77_999F_94536DF277F5_.wvu.FilterData" localSheetId="0" hidden="1">'Hoja1'!$A$6:$V$37</definedName>
    <definedName name="Z_358C0C46_878C_43C1_929B_D1A65A229698_.wvu.FilterData" localSheetId="0" hidden="1">'Hoja1'!$A$6:$Z$37</definedName>
    <definedName name="Z_3C11BC83_139A_4458_A9EF_D7623D96C67A_.wvu.FilterData" localSheetId="0" hidden="1">'Hoja1'!$A$6:$V$37</definedName>
    <definedName name="Z_3CA84B38_6CAA_4417_AA5E_5B5857E00E78_.wvu.FilterData" localSheetId="0" hidden="1">'Hoja1'!$A$6:$V$37</definedName>
    <definedName name="Z_3CAAF006_D795_47AF_B6AE_E89B7EC8A2F9_.wvu.FilterData" localSheetId="0" hidden="1">'Hoja1'!$A$6:$V$37</definedName>
    <definedName name="Z_4033D138_F02E_4E5E_97C0_11475E1293CB_.wvu.FilterData" localSheetId="0" hidden="1">'Hoja1'!$A$6:$V$37</definedName>
    <definedName name="Z_41916DDB_80A5_4B0F_B0EC_33FCACC135E6_.wvu.FilterData" localSheetId="0" hidden="1">'Hoja1'!$A$6:$V$37</definedName>
    <definedName name="Z_49509633_582F_4F71_9DCF_239ECA54FE05_.wvu.FilterData" localSheetId="0" hidden="1">'Hoja1'!$A$6:$V$37</definedName>
    <definedName name="Z_4AB7EBE9_5153_421C_9BE7_BA04F397BB75_.wvu.FilterData" localSheetId="0" hidden="1">'Hoja1'!$A$6:$V$37</definedName>
    <definedName name="Z_5493A6E0_1D32_4504_8DAB_36DC08159FFD_.wvu.FilterData" localSheetId="0" hidden="1">'Hoja1'!$A$6:$V$37</definedName>
    <definedName name="Z_57AB817A_0636_4892_8568_75BBE91A992B_.wvu.FilterData" localSheetId="0" hidden="1">'Hoja1'!$A$6:$V$37</definedName>
    <definedName name="Z_5CA35235_0C41_47C1_972E_4D263FC1FAB5_.wvu.FilterData" localSheetId="0" hidden="1">'Hoja1'!$A$6:$V$37</definedName>
    <definedName name="Z_67A086B3_9616_4573_AEEB_64D2E0870C4C_.wvu.FilterData" localSheetId="0" hidden="1">'Hoja1'!$A$6:$V$37</definedName>
    <definedName name="Z_688D25CD_98A9_47AE_B353_1B3956D95486_.wvu.FilterData" localSheetId="0" hidden="1">'Hoja1'!$A$6:$V$37</definedName>
    <definedName name="Z_7165841C_8D13_4236_82C9_FEDA3871F571_.wvu.FilterData" localSheetId="0" hidden="1">'Hoja1'!$A$6:$V$37</definedName>
    <definedName name="Z_7ACEC2DD_332B_400B_8903_0EA32A8A097C_.wvu.FilterData" localSheetId="0" hidden="1">'Hoja1'!$A$6:$V$37</definedName>
    <definedName name="Z_7C68E384_21BF_4863_BCB0_A14B212BE09B_.wvu.FilterData" localSheetId="0" hidden="1">'Hoja1'!$A$6:$V$37</definedName>
    <definedName name="Z_7F9FE5E2_4887_4B54_995A_F31A8FA0C7B8_.wvu.FilterData" localSheetId="0" hidden="1">'Hoja1'!$A$6:$V$37</definedName>
    <definedName name="Z_815607D4_EF82_4438_8BFC_3A3317071FA0_.wvu.FilterData" localSheetId="0" hidden="1">'Hoja1'!$A$6:$V$37</definedName>
    <definedName name="Z_83E34B7C_6DC6_40CD_B1D8_43347BDAB13F_.wvu.FilterData" localSheetId="0" hidden="1">'Hoja1'!$A$6:$V$37</definedName>
    <definedName name="Z_8621D34A_B532_4BFA_AC76_DACAB94EC184_.wvu.FilterData" localSheetId="0" hidden="1">'Hoja1'!$A$6:$V$37</definedName>
    <definedName name="Z_8FA34525_8549_4A16_8D0D_3325D4647030_.wvu.FilterData" localSheetId="0" hidden="1">'Hoja1'!$A$6:$V$37</definedName>
    <definedName name="Z_8FEC3912_7EEA_46E5_B6A3_740081B2C21E_.wvu.FilterData" localSheetId="0" hidden="1">'Hoja1'!$A$6:$V$37</definedName>
    <definedName name="Z_92453F9F_A6D7_4F47_B2DC_75E9EE7494D2_.wvu.FilterData" localSheetId="0" hidden="1">'Hoja1'!$A$6:$V$37</definedName>
    <definedName name="Z_93F4D63D_0469_4601_8839_66DFDE7284CF_.wvu.FilterData" localSheetId="0" hidden="1">'Hoja1'!$A$6:$V$37</definedName>
    <definedName name="Z_A350A8BA_5DE2_419C_ADD5_E6760259349F_.wvu.FilterData" localSheetId="0" hidden="1">'Hoja1'!$A$6:$V$37</definedName>
    <definedName name="Z_A518835E_ACAD_4CEE_A086_2C93B855E70D_.wvu.FilterData" localSheetId="0" hidden="1">'Hoja1'!$A$6:$V$37</definedName>
    <definedName name="Z_A587C552_A03B_4AC8_9EE4_E883E190A8AC_.wvu.FilterData" localSheetId="0" hidden="1">'Hoja1'!$A$6:$V$37</definedName>
    <definedName name="Z_ABCC65F4_21BC_4412_9FEC_E30BBDC6D04D_.wvu.FilterData" localSheetId="0" hidden="1">'Hoja1'!$A$6:$V$37</definedName>
    <definedName name="Z_B081BC37_6EEB_45A8_8E96_DE3A4EF8F818_.wvu.FilterData" localSheetId="0" hidden="1">'Hoja1'!$A$6:$V$37</definedName>
    <definedName name="Z_B132B81F_0344_4ACA_BA92_DC2BDE6132B8_.wvu.FilterData" localSheetId="0" hidden="1">'Hoja1'!$A$6:$V$37</definedName>
    <definedName name="Z_B4597CA2_6894_4CDF_AE3D_58134BCE08FB_.wvu.FilterData" localSheetId="0" hidden="1">'Hoja1'!$A$6:$V$37</definedName>
    <definedName name="Z_B6D66003_497F_46B4_BABB_D7229C6F44A9_.wvu.FilterData" localSheetId="0" hidden="1">'Hoja1'!$A$6:$V$37</definedName>
    <definedName name="Z_BFF791EF_C68F_41CE_9A86_62EC5FC9FB1F_.wvu.FilterData" localSheetId="0" hidden="1">'Hoja1'!$A$6:$V$37</definedName>
    <definedName name="Z_C12DA014_78A9_4415_9D9C_53BE4A668920_.wvu.FilterData" localSheetId="0" hidden="1">'Hoja1'!$A$6:$V$37</definedName>
    <definedName name="Z_C3C3203B_8290_4555_B649_E16E48E9C7CC_.wvu.FilterData" localSheetId="0" hidden="1">'Hoja1'!$A$6:$V$37</definedName>
    <definedName name="Z_C5787558_4554_4DC0_9D61_0139A77F001E_.wvu.FilterData" localSheetId="0" hidden="1">'Hoja1'!$A$6:$V$37</definedName>
    <definedName name="Z_CB20D578_3502_45A6_A3CA_EB85BAAF25C5_.wvu.FilterData" localSheetId="0" hidden="1">'Hoja1'!$A$6:$V$37</definedName>
    <definedName name="Z_CD00AA12_BC50_4601_8BC9_79C4E1C3F75E_.wvu.FilterData" localSheetId="0" hidden="1">'Hoja1'!$A$6:$Z$37</definedName>
    <definedName name="Z_CD3200B4_97E2_4485_919F_BD0A6F90C489_.wvu.FilterData" localSheetId="0" hidden="1">'Hoja1'!$A$6:$V$37</definedName>
    <definedName name="Z_CD33B25B_FC76_41DB_8BCB_6B1694E1D8EA_.wvu.FilterData" localSheetId="0" hidden="1">'Hoja1'!$A$6:$V$37</definedName>
    <definedName name="Z_D19034E0_6191_47B4_8706_1EADE234D5F7_.wvu.FilterData" localSheetId="0" hidden="1">'Hoja1'!$A$6:$V$37</definedName>
    <definedName name="Z_DF7F5A00_B3F1_4E4C_A73E_B13297204159_.wvu.FilterData" localSheetId="0" hidden="1">'Hoja1'!$A$6:$V$37</definedName>
    <definedName name="Z_E403ADC6_5C50_4CE5_953A_870B5C5DEB77_.wvu.FilterData" localSheetId="0" hidden="1">'Hoja1'!$A$6:$V$37</definedName>
    <definedName name="Z_E410FEAA_082E_4377_8290_34A759FB76C1_.wvu.FilterData" localSheetId="0" hidden="1">'Hoja1'!$A$6:$V$37</definedName>
    <definedName name="Z_EBD74FC1_A497_4058_91ED_AB085F8C7413_.wvu.FilterData" localSheetId="0" hidden="1">'Hoja1'!$A$6:$V$37</definedName>
    <definedName name="Z_EBD9B625_6052_4723_A4B5_EFA2568220EE_.wvu.FilterData" localSheetId="0" hidden="1">'Hoja1'!$A$6:$V$37</definedName>
    <definedName name="Z_EC9B266E_7DEC_4E52_BEAD_0305FC8A4EAF_.wvu.FilterData" localSheetId="0" hidden="1">'Hoja1'!$A$6:$V$37</definedName>
    <definedName name="Z_ECCEFB19_4AF4_4B81_B49D_3D5F8C4D6A07_.wvu.FilterData" localSheetId="0" hidden="1">'Hoja1'!$A$6:$V$37</definedName>
    <definedName name="Z_F0286229_8701_43FE_B9AB_ACB1DBC9B273_.wvu.FilterData" localSheetId="0" hidden="1">'Hoja1'!$A$6:$V$37</definedName>
    <definedName name="Z_F0EE1A38_D715_415D_9E0E_5C367CFF63E3_.wvu.FilterData" localSheetId="0" hidden="1">'Hoja1'!$A$6:$V$37</definedName>
    <definedName name="Z_F17381D4_D4EE_468A_8543_67F38D5DE3DF_.wvu.FilterData" localSheetId="0" hidden="1">'Hoja1'!$A$6:$V$37</definedName>
    <definedName name="Z_F2BD79D2_07C2_4E2F_8418_1289C4C296C2_.wvu.FilterData" localSheetId="0" hidden="1">'Hoja1'!$A$6:$V$37</definedName>
    <definedName name="Z_F38ECB42_3AEC_491C_9A6A_17888CF4D669_.wvu.FilterData" localSheetId="0" hidden="1">'Hoja1'!$A$6:$V$37</definedName>
    <definedName name="Z_F8F5EB6E_7E45_4AA7_9EC0_298AFD441E51_.wvu.FilterData" localSheetId="0" hidden="1">'Hoja1'!$A$6:$V$37</definedName>
    <definedName name="Z_F9FA097E_2941_445B_9686_7EDBBACB70BC_.wvu.FilterData" localSheetId="0" hidden="1">'Hoja1'!$A$6:$V$37</definedName>
    <definedName name="Z_FB244C91_ABC6_4B59_BA8A_F9C97ECE66ED_.wvu.FilterData" localSheetId="0" hidden="1">'Hoja1'!$A$6:$V$37</definedName>
    <definedName name="Z_FC990234_4083_45FD_BA1F_A27BEAFE3FE3_.wvu.FilterData" localSheetId="0" hidden="1">'Hoja1'!$A$6:$V$37</definedName>
    <definedName name="Z_FEFBE915_F10D_449E_B7B8_B5D391648E94_.wvu.FilterData" localSheetId="0" hidden="1">'Hoja1'!$A$6:$V$37</definedName>
  </definedNames>
  <calcPr fullCalcOnLoad="1"/>
</workbook>
</file>

<file path=xl/sharedStrings.xml><?xml version="1.0" encoding="utf-8"?>
<sst xmlns="http://schemas.openxmlformats.org/spreadsheetml/2006/main" count="596" uniqueCount="294">
  <si>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</si>
  <si>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</si>
  <si>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</si>
  <si>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</si>
  <si>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</si>
  <si>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</si>
  <si>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</si>
  <si>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</si>
  <si>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</si>
  <si>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</si>
  <si>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</si>
  <si>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</si>
  <si>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</si>
  <si>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</si>
  <si>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</si>
  <si>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</si>
  <si>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</si>
  <si>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</si>
  <si>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</si>
  <si>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</si>
  <si>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</si>
  <si>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</si>
  <si>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</si>
  <si>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</si>
  <si>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</si>
  <si>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</si>
  <si>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</si>
  <si>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</si>
  <si>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</si>
  <si>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</si>
  <si>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</si>
  <si>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</si>
  <si>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</si>
  <si>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</si>
  <si>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</si>
  <si>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</si>
  <si>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</si>
  <si>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</si>
  <si>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</si>
  <si>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</si>
  <si>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</si>
  <si>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</si>
  <si>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</si>
  <si>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</si>
  <si>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</si>
  <si>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</si>
  <si>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</si>
  <si>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</si>
  <si>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</si>
  <si>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</si>
  <si>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</si>
  <si>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</si>
  <si>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</si>
  <si>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</si>
  <si>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</si>
  <si>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</si>
  <si>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</si>
  <si>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</si>
  <si>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</si>
  <si>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</si>
  <si>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</si>
  <si>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</si>
  <si>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</si>
  <si>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</si>
  <si>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</si>
  <si>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</si>
  <si>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</si>
  <si>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</si>
  <si>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</si>
  <si>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</si>
  <si>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FECHA DE ACTUALIZACIÓN:  24 DE JUNIO DE 2010</t>
  </si>
  <si>
    <t>SISTEMA INTEGRAL DE GESTIÓN ( MECI - CALIDAD)</t>
  </si>
  <si>
    <t>APLICACIÓN DE NOVEDADES DE NÓMINA - FERROCARRILES</t>
  </si>
  <si>
    <t>EAJU02</t>
  </si>
  <si>
    <t>INDICE DE PERCEPCIÓN DE AUDIENCIA PÚBLICA DE RENDICIÓN DE CUENTAS</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</si>
  <si>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</si>
  <si>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</si>
  <si>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</si>
  <si>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</si>
  <si>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</si>
  <si>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</si>
  <si>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</si>
  <si>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</si>
  <si>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</si>
  <si>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</si>
  <si>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</si>
  <si>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</si>
  <si>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</si>
  <si>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</si>
  <si>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</si>
  <si>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</si>
  <si>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</si>
  <si>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</si>
  <si>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</si>
  <si>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</si>
  <si>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</si>
  <si>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</si>
  <si>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</si>
  <si>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</si>
  <si>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</si>
  <si>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</si>
  <si>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</si>
  <si>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</si>
  <si>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</si>
  <si>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</si>
  <si>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</si>
  <si>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</si>
  <si>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</si>
  <si>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</si>
  <si>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</si>
  <si>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</si>
  <si>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</si>
  <si>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</si>
  <si>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</si>
  <si>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</si>
  <si>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</si>
  <si>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</si>
  <si>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</si>
  <si>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</si>
  <si>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</si>
  <si>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</si>
  <si>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</si>
  <si>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</si>
  <si>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</si>
  <si>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</si>
  <si>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</si>
  <si>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</si>
  <si>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</si>
  <si>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</si>
  <si>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</si>
  <si>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</si>
  <si>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Administrar adecuadamente los Bienes Muebles e Inmuebles recibidos en transferencia de los extintos FCN.</t>
  </si>
  <si>
    <t>FORTALECER LA  ADMINISTRACIÓN DE LOS BIENES DE LA ENTIDAD Y LA ÓPTIMA GESTIÓN DE LOS RECURSOS.</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</si>
  <si>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</si>
  <si>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</si>
  <si>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</si>
  <si>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</si>
  <si>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</si>
  <si>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</si>
  <si>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</si>
  <si>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PROMEDIO DE LOS RESULTADOS  DE LOS INDICADORES  ESTRATÉGICOS</t>
  </si>
  <si>
    <t>Fortalecer el proceso de comunicación del Fondo Pasivo Social de FCN,  a través de los componentes de comunicación organizacional e informativa para mejorar la interacción interna y externa de la Entidad y favorecer el logro de sus objetivos institucionales.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</si>
  <si>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</si>
  <si>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</si>
  <si>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</si>
  <si>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</si>
  <si>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</si>
  <si>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</si>
  <si>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</si>
  <si>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</si>
  <si>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</si>
  <si>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</si>
  <si>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</si>
  <si>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</si>
  <si>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</si>
  <si>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</si>
  <si>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</si>
  <si>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</si>
  <si>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</si>
  <si>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</si>
  <si>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</si>
  <si>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</si>
  <si>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</si>
  <si>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</si>
  <si>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DIVULGACIÓN AUDIENCIA PÚBLICA DE RENDICIÓN DE CUENTAS</t>
  </si>
  <si>
    <t>EDES02</t>
  </si>
  <si>
    <t>(No. DE INFORMES DE GESTIÓN PÚBLICADOS EN LA PÁGINA WEB / No. DE AUDIENCIAS PÚBLICAS REALIZADAS)*100</t>
  </si>
  <si>
    <t>PUBLICACIÓN DE PROCESOS CONTRACTUALES</t>
  </si>
  <si>
    <t>(TOTAL DE PROCESOS CONTRACTUALES ABIERTOS / No. DE PROCESOS CONTRACTUALES PUBLICADOS EN EL SECOP)</t>
  </si>
  <si>
    <t>EAJU03</t>
  </si>
  <si>
    <t>ECONOMIA</t>
  </si>
  <si>
    <t>(No. DE DEPENDENCIAS QUE ADMINISTRAN ADECUADAMENTE SU ARCHIVOS DE GESTIÓN / No. TOTAL DE DEPENDENCIAS A REALIZARLE SEGUIMIENTO)*100</t>
  </si>
  <si>
    <t>(No. DE BIENES COMERCIALIZADOS / No. DE BIENES A COMERCIALIZAR)*100</t>
  </si>
  <si>
    <t>SER MODELO DE GESTIÓN PÚBLICA EN EL SECTOR SOCIAL</t>
  </si>
  <si>
    <t>3.7</t>
  </si>
  <si>
    <t>Diseñar, Desarrollar y Mantener los planes de gestión humana, en procura de fortalecer la administración del talento humano del FPS</t>
  </si>
  <si>
    <t>IMPACTO DE CAPACITACIONES</t>
  </si>
  <si>
    <t>EGTH02</t>
  </si>
  <si>
    <t>NIVEL DE SATISFACCIÓN DE LOS FUNCIONARIOS CON EL PLAN DE BIENESTAR SOCIAL</t>
  </si>
  <si>
    <t>3,7</t>
  </si>
  <si>
    <t>EGTH03</t>
  </si>
  <si>
    <t>RESULTADOS  DESEMPEÑO LABORAL</t>
  </si>
  <si>
    <t xml:space="preserve"> (No. DE FUNCIONARIOS QUE OBTUVIERON NIEVEL SATISFACTORIO O NO SATISFACTORIO EN LA EVALUACION DEL DESEMPEÑO LABORAL  /  No. DE FUNCIONARIOS EVALUADOS)*100</t>
  </si>
  <si>
    <t>(No. DE ENCUESTAS CON CALIFICACIÓN SATISFACTORIA / No. TOTAL DE  ENCUESTAS APLICADAS)*100</t>
  </si>
  <si>
    <t>(No. TOTAL DE NOVEDADES APLICADAS EN LA NÓMINA / No. DE SOLICITUDES DE NOVEDADES DE NÓMINA PRESENTADAS) *100</t>
  </si>
  <si>
    <t>(No. DE BIENES ASEGURADOS / No. DE BIENES ASEGURAR)*100</t>
  </si>
  <si>
    <t>(No. DE RUTAS PROGRAMADAS Y CUMPLIDAS EFICAZMENTE / No. DE RUTAS PROGRAMADAS)*100</t>
  </si>
  <si>
    <t>(No. DE SERVICIOS TRAMITADOS OPORTUNAMENTE / No. DE SERVICIOS A TRAMITAR) * 100</t>
  </si>
  <si>
    <t>(No. DE COPIAS SACADAS EN EL SEMESTRE ANTERIOR - No. DE COPIAS SACADAS EN EL SEMESTRE ACTUAL)*100</t>
  </si>
  <si>
    <t xml:space="preserve"> (No. DEFUNCIONARIOS QUE APLICAN LOS CONOCIMIENTOS ADQUIRIDOS EN LAS CAPACITACIONES / No. DE FUNCIONARIOS CAPACITADOS Y ENCUESTADOS)*100</t>
  </si>
  <si>
    <t>(No. DE AUDIENCIAS JUDICIALES ATENDIDAS / No. DE AUDIENCIAS JUDICIALES CELEBRADAS)*100</t>
  </si>
  <si>
    <t>(No. DE CONTRATOS MENSUALES ENVIADOS PARA PUBLICAR  EN LA PÁGINA WEB / No. DE CONTRATOS CELEBRADOS MENSUALES)*100</t>
  </si>
  <si>
    <t>(No. DE SOLICITUDES DE PUBLICACIÓN EN MEDIOS ELECTRÓNICOS ATENDIDAS / No. DE SOLICITUDES DE PUBLICACIÓN RECIBIDAS)*100</t>
  </si>
  <si>
    <t>(No. DE INFORMES PRESENTADOS OPORTUNAMENTE / No. DE INFORMES A PRESENTAR A ENTES DE CONTROL)*100</t>
  </si>
  <si>
    <t>ADMINISTRACIÓN DEL SISTEMA INTEGRAL DE  GESTIÓN (MECI - CALIDAD)</t>
  </si>
  <si>
    <t>&gt;=90% y &lt;=100%</t>
  </si>
  <si>
    <t>PRESENTAR OPORTUNAMENTE EL ANTEPROYECTO Y DESAGREGACIÓN PRESUPUESTAL</t>
  </si>
  <si>
    <t>EDES03</t>
  </si>
  <si>
    <t>(No. DE PRODUCTOS PRESENTADOS / No. DE PRODUCTOS A PRESENTAR)*100</t>
  </si>
  <si>
    <t>FORTALECER LA ADMINISTRACIÓN DE LOS BIENES DE LA ENTIDAD Y LA ÓPTIMA GESTIÓN DE LOS RECURSOS.</t>
  </si>
  <si>
    <t>EVALUACION DEL SISTEMA DE CONTROL INTERNO</t>
  </si>
  <si>
    <t xml:space="preserve"> ESEI02</t>
  </si>
  <si>
    <t xml:space="preserve">(No. DE PREGUNTAS CON CALIFICACION SATISFACTORIA / No. DE PREGUNTAS CONTESTADAS EN LA ENCUESTA)*100 </t>
  </si>
  <si>
    <t>&lt;40%</t>
  </si>
  <si>
    <t>&gt;=40% y  ; &lt;60</t>
  </si>
  <si>
    <t>&gt;=60%  y &lt;85%</t>
  </si>
  <si>
    <t>&gt;=85% y &lt;=100%</t>
  </si>
  <si>
    <t>&gt;=65%  y &lt;90%</t>
  </si>
  <si>
    <t>&gt;=45% y  ; &lt;65</t>
  </si>
  <si>
    <t>&lt;45%</t>
  </si>
  <si>
    <t>(No. DE EVENTOS DE BIENESTAR SOCIAL CON EVALUACIÓN SATISFACTORIA / No. DE EVENTOS DE BIENESTAR SOCIAL EVALUADOS)*100</t>
  </si>
  <si>
    <t>&lt;35%</t>
  </si>
  <si>
    <t>&gt;=35% y  ; &lt;55</t>
  </si>
  <si>
    <t>&gt;=55%  y &lt;80%</t>
  </si>
  <si>
    <t>&gt;=80% y &lt;=100%</t>
  </si>
  <si>
    <t>PORCENTAJE DE RECAUDO CARTERA VENCIDA</t>
  </si>
  <si>
    <t>(VALOR DE LA CARTERA RECAUDADA / VALOR TOTAL DE LA CARTERA GESTIONADA)*100</t>
  </si>
  <si>
    <t>&lt;20%</t>
  </si>
  <si>
    <t>&gt;=20% y  ; &lt;40</t>
  </si>
  <si>
    <t>&gt;=40%  y &lt;65%</t>
  </si>
  <si>
    <t>&gt;=65% y &lt;=100%</t>
  </si>
  <si>
    <t>Diseñar e implementar encuestas de satisfacción por parte de los usuarios de nuestros servicios</t>
  </si>
  <si>
    <t>EAAC02</t>
  </si>
  <si>
    <t>ÍNDICE DE PERCEPCIÓN SOBRE LA INFORMACIÓN Y ORIENTACIÓN BRINDADA AL CIUDADANO</t>
  </si>
  <si>
    <t>ÍNDICE DE PERCEPCIÓN POST TRAMITE DE LOS SERVICIOS PRESTADOS POR LA ENTIDAD</t>
  </si>
  <si>
    <t>(No. de Encuestas Aplicadas a los Ciudadanos con Calificación Satisfactoria / No. Total de Encuestas Aplicadas a los Ciudadanos)*100</t>
  </si>
  <si>
    <t>(No. de Encuestas post tramite aplicadas a los Ciudadanos con Calificación Satisfactoria / No. Total de Encuestas post tramites aplicadas a los Ciudadanos)*100</t>
  </si>
  <si>
    <t>&lt;30%</t>
  </si>
  <si>
    <t>&gt;=30% y &lt;50%</t>
  </si>
  <si>
    <t>&gt;=50% y &lt;75%</t>
  </si>
  <si>
    <t>&gt;=75% y &lt;=100%</t>
  </si>
  <si>
    <t>N/A</t>
  </si>
  <si>
    <t>Durante el II semestre del año 2016 se reportaron 24 Indicadores Estrategicos de un total de 31 indicadores, no se reportaron en su totalidad debido a que 7 indicadores no aplicaban para el semestre evaluado. Los 24 Indicadores Estrategicos obtuvieron un resultado del 94% alcanzado un rango de calificación aceptable, evidencia que se puede cotejar en la matriz de indicadores estrategicos II semestre 2016 publicado en la intranet.</t>
  </si>
  <si>
    <t>Se evidencia que en el semestre los gastos de personal gernerales tuvieron una   Ejecución 90%encontrándose por debajo del  límite permitido, que ocasionò que le Ministerio de Hacienda para los meses siguientes no dispusiera  la totalidad de recursos solicitados.
La deficiencia se debe a mala programaciòn de recursos para el pago de la nòmina de empleados por parte del proceso Gestión Talento Humano y cuentas a contratistas que no se tramitaron dentro de la oportunidad requerida y/o el GIT de contabilidad tramitò con recursos propios debiendo ser por naciòn. Con el fin de no traumatizar los pagos en coordinaciòn con la Subdirecciòn Financiera se procediò a cubrir obligaciones con recursos propios.
Sin embargo es conveniente que los procesos acaten lo establecido en el procedimiento  ADMINISTRACIÒN DE PAC actividades 8 y 9.</t>
  </si>
  <si>
    <t xml:space="preserve">Se evidencia que en el semestre los gastos gernerales tuvieron una   Ejecución 92%encontrándose dentro del límite permitido,  es decir que durante el SEMESTRE muestra una buena  ejecución del PAC , sin embargo en el mes de junio  en la unidad  pensiòn se presentó una leve deficiencia  en la  ejecuciòn del pac del 1,17% debido a que las facturas tramitas estaban por menor valor a lo que el proceso de Servicios Administrativos programó. </t>
  </si>
  <si>
    <t>Este indicador mide la Gestión de los Procesos en la ejecución del PAC solicitado para Transferencias, evidenciandose que en el SEMESTRE tuvo  Ejecución del 98% el  Mínimo de Ejecución permitida es del 95%  es decir que el resultado durante el semestre muestra una buena  ejecución del PAC.
Acatanando el procedimiento APGRFSFIPT10 Adminsitación de pac, los procesosque realicen una planificación real de los pagos para que los recursos que se soliciten sean los necesarios para cumplir con las obligaciones y lograra una eficiene ejecución de recursos.</t>
  </si>
  <si>
    <t>Este indicador se reporta en el segundo semestre por cuanto su medición es ANUAL.</t>
  </si>
  <si>
    <t>En el I semestre del año 2017 se recibieron 25 novedades de afiliacion y compensacion de las cuales fueron analizadas y contestadas en su totalidad. Evidencia que se puede encontrar en la  AZ COMPENZACION con TRD 3200902.  en la oficina de Afiliacion y compensacion.</t>
  </si>
  <si>
    <t>En el primer semestre de 2017, Gestión Servicios Administrativos Tramito el 97% de los servicios públicos a nivel nacional correspondientes a acueducto (33) facturas, energía (54) facturas, gas (6) facturas, teléfono e internet (120) las facturas se puede evidenciar en la AZ Servicios públicos y Web de la Entidad.</t>
  </si>
  <si>
    <t>Durante el presente semestre se dio cumplimiento de acuerdo con la normatividad vigente presentando a la Contaduría General de la Nación y a la Superintendencia Nacional de Salud los Balances de la entidad correspondientes a los periodos Diciembre/2016, Marzo/2017 a la Contaduría y Diciembre/2016, Enero,Febrero,Marzo,Abril y Mayo/2017 a la Supersalud la evidencia de esta información se encuentra en la TRD5301 del proceso</t>
  </si>
  <si>
    <t xml:space="preserve">Durante el II Semestre de 2016 se obtuvo una sumatoria de 20325 en el porcentaje de cumplimiento de las metas vencidas, que en un total fueron 219 para el semestre, alcanzan un resultado del 93% ubicandose en un rango de calificación SATISFACTORIO.  Evidencia que se coteja en el Seguimiento del tercer y cuarto trimestre de 2016 del Plan de Mejoramiento Institucional. </t>
  </si>
  <si>
    <t xml:space="preserve">Durante el II Semestre del 2016 se obtuvo una sumatoria de 4650 en el pocentaje de cumplimiento  de las metas vencidas que en un total fueron 75 para el semestre, alcanzando un resultado del 62%  ubicandose en un rango de calificación ACEPTABLE . Evidencia que se coteja en el Seguimiento del tercer y cuarto Trimestre del Plan de Manejo de Riesgos. </t>
  </si>
  <si>
    <t>Durante el Primer Semestre de 2017 se realizaron 259 Publicaciones en medios electronicos asi: Mes de Enero 39; Mes de Febrero 49, Mes de Marzo 31, Mes de Abril 52; Mes de Mayo 37; Mes de Junio 51. Evidencia que se encuentra en el correo interno publicaciones@fondo</t>
  </si>
  <si>
    <t>En el primer semestre del año 2017, se atendieron 94 audiencias judiciales y se  celebraron 95 audiencias judiciales así; en el mes de Enero (13) audiencias judiciales, Febrero (15) audiencias judiciales, Marzo (26) audiencias judiciales, Abril (14) audiencias judiciales, Mayo (17) audiencias judiciales y en Junio (10) audiencias judiciales. Evidencia en el cuadro de programación de audiencias de conciliación judicial y extrajudicial, en la ruta: www.fps.gov.co, pestaña Entidad, link Defensa Judicial - Audiencias año 2017.</t>
  </si>
  <si>
    <t>En el primer  semestre de 2017, se envió a publicar en pagina web 200  contratos celebrados mensualmente Así:  En el mes de Enero (156) contrato,  Febrero (24) contratos, Marzo (4) contratos, Abril (10) contratos, Mayo (3) contratos y en el mes de Junio (3) contratos. Evidencia pagina web www.fps.gov.co, pestaña contratación, link contratos ejecutados, enlace Contratos Ejecutados Fondo de Pasivo Social Ferrocarriles Nacionales de Colombia.</t>
  </si>
  <si>
    <t>En el primer semestre de 2017, se abrieron y  publicaron en el SECOP  12 procesos contractuales de la siguiente manera: En el mes de  Enero (0) , Febrero (1), Marzo (2), Abril (2), Mayo (3) y en el mes de Junio (4). Evidencia pagina  www.colombiacompra.gov.co.</t>
  </si>
  <si>
    <t>El Impacto de las capacitaciones desarrolladas durante el II semestre de 2016 fue del 81%; por cuanto  en 13 de las 16 encuestas aplicadas se manifestó tanto por los funcionarios que asistieron a las capacitaciones como por los jefes o coordinadores de los mismos, que se están aplicando los conocimientos o habilidades aprendidos durante las capacitaciones en sus puestos de trabajo.
2107101 - PLAN INSTITUCIONAL DE CAPACITACION 2017</t>
  </si>
  <si>
    <t>El nivel de satisfacción de los funcionarios frente al plan de bienestar social ejecutado durante el primer semestre del año 2017, fue del 100%; por cuanto, los cinco (5) eventos desarrollados y evaluados obtuvieron nivel de satisfacción superior al 90%.
TRD 2107101-  Plan de Bienestar Social 2017</t>
  </si>
  <si>
    <t xml:space="preserve">Durante el año 2016, se adelantó evaluación del desempeño laboral a cincuenta   (50) funcionarios de la Entidad, quienes obtuvieron en su totalidad Nivel Satisfactorio en dicha evaluación; es decir que ninguno de ellos obtuvo evaluación menor al 66%, según lo establecido por la Comisión Nacional del Servicio Civil en su Acuerdo 137 de 2010. TRD - 2102103-CORRESPONDENCIA INTERNA MEMORANDOS ENVIADOS.
</t>
  </si>
  <si>
    <t>Se publicó en la página web de la entidad el Informe de Gestión año 2016, en oportunidad con fecha del 30 de marzo de 2017, Evidencia que se puede verificar en el siguiente link //http://www.fps.gov.co/inicio/InfoGestion.html</t>
  </si>
  <si>
    <t>Se elabora el documento anteproyecto de presuuesto año 2018, el cual fue remitido al Ministerio de Hacienda y Crédito Público mediante oficio No de radicado OPS-20171200051371 del 30 de marzo de 2017. 
Se elaboró la desagregación de presupuesto para la vigencia 2018, Resolución 2565 del 30 de diciembre comunicada con memorando SGE 2017000000253.
Evidencia que se puede verificar en la TRD 120.77.02</t>
  </si>
  <si>
    <t xml:space="preserve">Durante el I semestre de 2017, se recaudo de la cartera gestionada por PROSOCIAL $13,633,370, del ISS $20,793,398,780 y del FPS  $84,644,925.  sobre la gestión realizada asi:
1. Se gestionó de 7 entidades deudoras de prosocial un total de $25,627,123
2.  Se gestionó de cuotas partes del ISS un total $53.942.507.142.00
3. Se gestionó de 51 entidades deudoras del FNC un total de $417.696.092. La  evidencia reposa en la cuenta de Unidad Ejecutora 19-14-02 SIIF Nacion Saldos por Imputar de Ingresos Presupuestales del FPS,  a su vez se recopiló en Excel  y se encuentra alojada en una carpeta en mis Documentos llamada Seguimiento a Planes </t>
  </si>
  <si>
    <t>Durante el primer semestre de 2017 se presentaron los siguientes informes:
1. SIRECI CARGUE EN LINEA 27/01/2017 CONSECUTIVO 45662016-12-31. TRD 110,53,01
2. Informe al avance del PLAN ESTRATEGICO SECTORIAL IV TRIMESTRE 2016, remitido por correo electronico 10/02/2017 al Ministerio de Salud y de la Protección Social.
3. Encuesta e Informe de Avance en la Implementación   y mantenimiento del MECI FURAG 2016, diligenciada de acuerdo con los lineamientos del DAFP.  TRD 110,53,01
4. Informe de Evaluación del Sistema de Control Interno Contable  elaborado y presentado a la CONTADURIA. VIGENCIA 2016. TRD 110,53,01
5. Certificado de Control Interno a la Agencia Nacional de Defensa Judicial del Estado EKOGUI.  II semestre de 2016. TRD 110,53,01
6. Informe mensual LEY 1815/diciembre 2016.  Reporte mes de Enero de 2017. TRD 110,53,01
7. Informe mensual LEY 1815/diciembre 2016. FEBRERO DE 2017. TRD 110,53,01
8. Reporte en linea certificación de derechos de autor vigencia 2016 se realiza el reporte en linea el 17/03/2017 derechos de autor. Solicitado a publicar. TRD 110,53,01
9. Informe pormenorizado del estado del Control Interno del Fondo de Pasivo Social de FCN.  LEY 1474, enviado a publicar en la pagina web el 24/03/2017. TRD 110,53,01
10. Informe mensual LEY 1815/diciembre 2016. MARZO DE 2017. TRD 110,53,01
11. Informe al avance del Plan Estrategico Sectorial I trimestre 2016. Presentado al Ministerio de la Salud y Proteccion Social. 
12. Informe mensual LEY 1815/diciembre 2016. ABRIL DE 2017. TRD 110,53,01
13. Informe mensual LEY 1815/diciembre 2016. MAYO DE 2017. TRD 110,53,01</t>
  </si>
  <si>
    <t>N/A, Teniendo en cuenta que el metodo de calificacion del DAFP para la evaluacion de MECI fue modificada asi: El Grupo de Trabajo de Control Interno realizó la evaluación del MECI vigencia 2016, obteniendo un nivel de Madurez del 62,57% estableciendo un nivel intermedio asi:
Entorno de Control 3,45% INTERMEDIO
Informe y Comunicación 3,51% INTERMEDIO
Direccionamiento Estrategico 3,9% SATISFACTORIO
Administración del Riesgo 2,5% INTERMEDIO
Seguimiento 4,15% INTERMEDIO .
POR LO ANTERIOR EL PROCESO SEI PRESENTARA LA MODIFICACION DEL INDICADOR.</t>
  </si>
  <si>
    <t xml:space="preserve">El proceso de Gestión Documental realizo 18 seguimientos   a  la administración de los archivos de gestión los cuales fueron:  secretaria general  el 15 de febrero , tesorería  el 16 de mayo , oficina asesora jurídica 18 de mayo , seguimiento y evaluación independiente 24 de marzo, presupuesto 5 de abril , cobro persuasivo18 de abril , división central 21 de abril , contabilidad 25 de abril, prestaciones económicas 4 de mayo , talento humano 8 de mayo , dirección general 18 de mayo, afiliaciones y compensaciones 19 de mayo, prestaciones sociales 1 de junio, sub financiera  7 de junio , atención al ciudadano y gestión documental 8 de junio, servicios de salud (coordinación) 9 de junio, planeación y sistemas 12 de junio .  Con no conformidad g.i.t gestión bienes, compras y servicios administrativos , oficina jurídica, división central, gestión de servicios  de salud (valoración), evidencia consignada en la carpeta 220-5202 seguimientos a la administración de archivo de gestión 2017 
</t>
  </si>
  <si>
    <t>Durante el primer semestre de 2017 fueron recibidas un total de 16.077 novedades asi: ferrocarriles 9702, San Juan de Dios 6361  y prosocial 14. EVIDENCIA ENCONTRADA EN BASE DE DATOS ENCONTRADA EN EL COMPUTADOR DEL FUNCIONARIO ENCARGADO.</t>
  </si>
  <si>
    <t>Durante el primer semestre del 2017 se aplicaron 2026 encuestas de satisfaccion a los ciudadano de las cuales 452 fueron satisfactorias. Esto se evidencia en la base de datos denominadas encuesta satisfaccion 2017 en el computo del profesional encargado del proceso.</t>
  </si>
  <si>
    <t>Durante el primer semestre del 2017 se aplicaron  138 encuestas postramite  a los ciudadano, de las cuales  fueron excelentes y buenas 112. Esto se evidencia en la base de datos denominadas encuesta postramite 2017  en el computo del profesional encargado del proceso.</t>
  </si>
  <si>
    <t xml:space="preserve">En el primer semestre de 2017 se elaboro el listado de Bienes  muebles  Susceptibles de ser comercializados, ver memorandos GAD 20172300023913 de marzo 17 de 2017 y GAD 20172300026723 de marzo 23 de 2017 . (ver carpetaTRD 230,21,03  MEMORANDOS ENVIADOS </t>
  </si>
  <si>
    <t xml:space="preserve">El Fondo aseguró 3130 bienes  con la firma QBE Seguros SA.relacionada:
Póliza  Todo riesgo, Daño Material No. 000706534785 vigencia 2016-10-04 a 2017-10-09    (VER correo remitido a  QBE Seguros)
</t>
  </si>
  <si>
    <t>Durante el primer semestre 2017 se presto el servicio de transportes con 30 rutas realizadas a los funcionarios del Fondo según correos de los funcionarios del FPS ver correo luissegura@fps.</t>
  </si>
  <si>
    <t>En el primer semestre  2017 Se tomaron 154,001 fotocopias de todos los procesos- con relacion al semestre anterior se evidencia que se incremento en un 21,1% en el presente año, Informes correspondientes al control de fotocopiados del FPS como se puede evidenciar mediante Formato de solicitud de fotocopias Carpeta  Plan de Acción 2017 TRD 230.52.03.</t>
  </si>
  <si>
    <r>
      <t xml:space="preserve">El proceso de Gestión Documental realizo 18 seguimientos   a  la administración de los archivos de gestión los cuales fueron:  secretaria general  el 15 de febrero , tesorería  el 16 de mayo , oficina asesora jurídica 18 de mayo , seguimiento y evaluación independiente 24 de marzo, presupuesto 5 de abril , cobro persuasivo18 de abril , división central 21 de abril , contabilidad 25 de abril, prestaciones económicas 4 de mayo , talento humano 8 de mayo , dirección general 18 de mayo, afiliaciones y compensaciones 19 de mayo, prestaciones sociales 1 de junio, sub financiera  7 de junio , atención al ciudadano y gestión documental 8 de junio, servicios de salud (coordinación) 9 de junio, planeación y sistemas 12 de junio .  Con no conformidad g.i.t gestión bienes, compras y servicios administrativos , oficina jurídica, división central, gestión de servicios  de salud (valoración).
</t>
    </r>
    <r>
      <rPr>
        <b/>
        <sz val="11"/>
        <rFont val="Arial Narrow"/>
        <family val="2"/>
      </rPr>
      <t>NIVEL DE CUMPLIMIENTO 78% ACEPTABLE.</t>
    </r>
    <r>
      <rPr>
        <sz val="11"/>
        <rFont val="Arial Narrow"/>
        <family val="2"/>
      </rPr>
      <t xml:space="preserve">
</t>
    </r>
  </si>
  <si>
    <t>ENIO ROMERO DANGOND</t>
  </si>
  <si>
    <r>
      <t xml:space="preserve">Durante el Primer Semestre de 2017 se realizaron 259 Publicaciones en medios electronicos asi: Mes de Enero 39; Mes de Febrero 49, Mes de Marzo 31, Mes de Abril 52; Mes de Mayo 37; Mes de Junio 51. 
</t>
    </r>
    <r>
      <rPr>
        <b/>
        <sz val="11"/>
        <rFont val="Arial Narrow"/>
        <family val="2"/>
      </rPr>
      <t>NIVEL DE CUMPLIMIENTO 100% SATISFACTORIO.</t>
    </r>
  </si>
  <si>
    <r>
      <t xml:space="preserve">Durante el primer semestre del 2017 se aplicaron 2026 encuestas de satisfaccion al ciudadano de las cuales 452 fueron satisfactorias. Esto se evidencia en la base de datos denominadas encuesta satisfaccion 2017.
</t>
    </r>
    <r>
      <rPr>
        <b/>
        <sz val="11"/>
        <rFont val="Arial Narrow"/>
        <family val="2"/>
      </rPr>
      <t>NIVEL DE CUMPLIMIENTO 22%  INSATISFACTORIO</t>
    </r>
  </si>
  <si>
    <r>
      <t xml:space="preserve">Durante el primer semestre del 2017 se aplicaron  138 encuestas postramite  a los ciudadano, de las cuales  fueron excelentes y buenas 112. Esto se evidencia en la base de datos denominadas encuesta postramite 2017  en el computo del profesional encargado del proceso.
</t>
    </r>
    <r>
      <rPr>
        <b/>
        <sz val="11"/>
        <rFont val="Arial Narrow"/>
        <family val="2"/>
      </rPr>
      <t>NIVEL DE CUMPLIMIENTO 81%  SATISFACTORIO</t>
    </r>
  </si>
  <si>
    <r>
      <t xml:space="preserve">El Impacto de las capacitaciones desarrolladas durante el II semestre de 2016 fue del 81%; por cuanto  en 13 de las 16 encuestas aplicadas se manifestó tanto por los funcionarios que asistieron a las capacitaciones como por los jefes o coordinadores de los mismos, que se están aplicando los conocimientos o habilidades aprendidos durante las capacitaciones en sus puestos de trabajo.
2107101 - PLAN INSTITUCIONAL DE CAPACITACION 2017
</t>
    </r>
    <r>
      <rPr>
        <b/>
        <sz val="11"/>
        <rFont val="Arial Narrow"/>
        <family val="2"/>
      </rPr>
      <t>NIVEL DE ACEPTABLE 81% ACEPTABLE.</t>
    </r>
  </si>
  <si>
    <r>
      <t xml:space="preserve">El nivel de satisfacción de los funcionarios frente al plan de bienestar social ejecutado durante el primer semestre del año 2017, fue del 100%; por cuanto, los cinco (5) eventos desarrollados y evaluados obtuvieron nivel de satisfacción superior al 90%.
</t>
    </r>
    <r>
      <rPr>
        <b/>
        <sz val="11"/>
        <rFont val="Arial Narrow"/>
        <family val="2"/>
      </rPr>
      <t>NIVEL DE ACEPTABLE 100% SATISFACTORIO.</t>
    </r>
  </si>
  <si>
    <r>
      <t xml:space="preserve">Durante el año 2016, se adelantó evaluación del desempeño laboral a cincuenta   (50) funcionarios de la Entidad, quienes obtuvieron en su totalidad Nivel Satisfactorio en dicha evaluación; es decir que ninguno de ellos obtuvo evaluación menor al 66%, según lo establecido por la Comisión Nacional del Servicio Civil en su Acuerdo 137 de 2010. 
</t>
    </r>
    <r>
      <rPr>
        <b/>
        <sz val="11"/>
        <rFont val="Arial Narrow"/>
        <family val="2"/>
      </rPr>
      <t>NIVEL DE ACEPTABLE 100% SATISFACTORIO.</t>
    </r>
  </si>
  <si>
    <t xml:space="preserve">N/A </t>
  </si>
  <si>
    <r>
      <t xml:space="preserve">Se evidencia que el proceso de Direccionamiento
publicó el informe de Gestión del año 2016.
</t>
    </r>
    <r>
      <rPr>
        <b/>
        <sz val="11"/>
        <rFont val="Arial Narrow"/>
        <family val="2"/>
      </rPr>
      <t>NIVEL DE CUMPLIMIENTO 100% SASTIFACTORIO.</t>
    </r>
    <r>
      <rPr>
        <sz val="11"/>
        <rFont val="Arial Narrow"/>
        <family val="2"/>
      </rPr>
      <t xml:space="preserve"> </t>
    </r>
  </si>
  <si>
    <t>MARIA
FRAGOZO</t>
  </si>
  <si>
    <r>
      <t>Se evidencia  que el proceso de Direccionamiento
Estrategico,   elaboró el anteproyecto de presupuesto
del año 2018, el cual fue remitido al Director del Ministerio de Hacienda mediante memornado OPS-20171200051371 del 30 de marzo de 2017.</t>
    </r>
    <r>
      <rPr>
        <sz val="11"/>
        <color indexed="8"/>
        <rFont val="Arial Narrow"/>
        <family val="2"/>
      </rPr>
      <t xml:space="preserve"> Resolución 2565 del 30 de diciembre comunicada con memorando SGE 2017000000253.
</t>
    </r>
    <r>
      <rPr>
        <b/>
        <sz val="11"/>
        <color indexed="8"/>
        <rFont val="Arial Narrow"/>
        <family val="2"/>
      </rPr>
      <t xml:space="preserve">NIVEL DE CUMPLIMIENTO 100% SASTIFACTORIO. </t>
    </r>
  </si>
  <si>
    <t>N/A , EL PROCESO NO HA REALIZADO LA ACTUALIZACION DE LOS INDICADORES DE ACUERDO A LA ACTIVIDADES QUE EJECUTA.</t>
  </si>
  <si>
    <r>
      <t xml:space="preserve">El  proceso de Servicios Administrativos   aseguró 3130 bienes  con la firma QBE Seguros SA.relacionada:
Póliza  Todo riesgo, Daño Material No. 000706534785 vigencia 2016-10-04 a 2017-10-09 , se evidencia correo enviado el 01 de julio de 2016, correo enviado con la relación de bienes con corte a junio 15 de 2016. 
</t>
    </r>
    <r>
      <rPr>
        <b/>
        <sz val="11"/>
        <rFont val="Arial Narrow"/>
        <family val="2"/>
      </rPr>
      <t xml:space="preserve">NIVEL DE CUMPLIMIENTO 100% SASTIFACTORIO. 
</t>
    </r>
  </si>
  <si>
    <r>
      <t xml:space="preserve">Se evidencia que el proceso de Servicios Administrativos, durante el primer semestre 2017 se presto el servicio de transportes con 30 rutas realizadas a los funcionarios del Fondo según correos de los funcionarios del FPS.
</t>
    </r>
    <r>
      <rPr>
        <b/>
        <sz val="11"/>
        <rFont val="Arial Narrow"/>
        <family val="2"/>
      </rPr>
      <t xml:space="preserve">NIVEL DE CUMPLIMIENTO 100% SASTIFACTORIO. </t>
    </r>
  </si>
  <si>
    <r>
      <t xml:space="preserve">El  proceso de Servicios Administrativos, durante el primer semestre 2017,  Tramito el 97% de los servicios públicos a nivel nacional correspondientes a acueducto (33) facturas, energía (54) facturas, gas (6) facturas, teléfono e internet (120) las facturas se puede evidenciar en la AZ Servicios públicos y Web de la Entidad. </t>
    </r>
    <r>
      <rPr>
        <b/>
        <sz val="11"/>
        <rFont val="Arial Narrow"/>
        <family val="2"/>
      </rPr>
      <t xml:space="preserve">NIVEL DE CUMPLIMIENTO 100% SATISFACTORIO. </t>
    </r>
  </si>
  <si>
    <r>
      <t xml:space="preserve">En el primer semestre  2017 Se tomaron 154,001 fotocopias de todos los procesos- con relacion al semestre anterior se evidencia que se incremento en un 21,1% en el presente año, Informes correspondientes al control de fotocopiados del FPS.
</t>
    </r>
    <r>
      <rPr>
        <b/>
        <sz val="11"/>
        <rFont val="Arial Narrow"/>
        <family val="2"/>
      </rPr>
      <t xml:space="preserve">NIVEL DE CUMPLIMIENTO 79% ACEPTABLE. </t>
    </r>
  </si>
  <si>
    <r>
      <t xml:space="preserve">El  proceso de Recursos Financieros, en el semestre los gastos de personal gernerales tuvieron una   Ejecución 90%encontrándose por debajo del  límite permitido, que ocasionò que le Ministerio de Hacienda para los meses siguientes no dispusiera  la totalidad de recursos solicitados.
La deficiencia se debe a mala programaciòn de recursos para el pago de la nòmina de empleados por parte del proceso Gestión Talento Humano y cuentas a contratistas que no se tramitaron dentro de la oportunidad requerida y/o el GIT de contabilidad tramitò con recursos propios debiendo ser por naciòn. Con el fin de no traumatizar los pagos en coordinaciòn con la Subdirecciòn Financiera se procediò a cubrir obligaciones con recursos propios.
Sin embargo es conveniente que los procesos acaten lo establecido en el procedimiento  ADMINISTRACIÒN DE PAC actividades 8 y 9.
</t>
    </r>
    <r>
      <rPr>
        <b/>
        <sz val="11"/>
        <rFont val="Arial Narrow"/>
        <family val="2"/>
      </rPr>
      <t xml:space="preserve">NIVEL DE CUMPLIMIENTO 90% SASTIFACTORIO. </t>
    </r>
  </si>
  <si>
    <r>
      <t xml:space="preserve">El  proceso de Recursos Financieros, en el semestre los gastos gernerales tuvieron una   Ejecución 92%encontrándose dentro del límite permitido,  es decir que durante el SEMESTRE muestra una buena  ejecución del PAC , sin embargo en el mes de junio  en la unidad  pensiòn se presentó una leve deficiencia  en la  ejecuciòn del pac del 1,17% debido a que las facturas tramitas estaban por menor valor a lo que el proceso de Servicios Administrativos programó. 
</t>
    </r>
    <r>
      <rPr>
        <b/>
        <sz val="11"/>
        <rFont val="Arial Narrow"/>
        <family val="2"/>
      </rPr>
      <t>NIVEL DE CUMPLIMIENTO 92% SASTIFACTORIO.</t>
    </r>
    <r>
      <rPr>
        <sz val="11"/>
        <rFont val="Arial Narrow"/>
        <family val="2"/>
      </rPr>
      <t xml:space="preserve"> </t>
    </r>
  </si>
  <si>
    <r>
      <t xml:space="preserve">Este indicador mide la Gestión de los Procesos en la ejecución del PAC solicitado para Transferencias, evidenciandose que en el SEMESTRE tuvo  Ejecución del 98% el  Mínimo de Ejecución permitida es del 95%  es decir que el resultado durante el semestre muestra una buena  ejecución del PAC.Acatanando el procedimiento APGRFSFIPT10 Adminsitación de pac, los procesosque realicen una planificación real de los pagos para que los recursos que se soliciten sean los necesarios para cumplir con las obligaciones y lograra una eficiene ejecución de recursos. 
</t>
    </r>
    <r>
      <rPr>
        <b/>
        <sz val="11"/>
        <rFont val="Arial Narrow"/>
        <family val="2"/>
      </rPr>
      <t xml:space="preserve">NIVEL DE CUMPLIMIENTO 98% SASTIFACTORIO. </t>
    </r>
  </si>
  <si>
    <r>
      <t xml:space="preserve">Durante el presente semestre se dio cumplimiento de acuerdo con la normatividad vigente presentando a la Contaduría General de la Nación y a la Superintendencia Nacional de Salud los Balances de la entidad correspondientes a los periodos Diciembre/2016, Marzo/2017 a la Contaduría y Diciembre/2016, Enero,Febrero,Marzo,Abril y Mayo/2017 a la Supersalud la evidencia de esta información se encuentra en la TRD5301 del proceso.
</t>
    </r>
    <r>
      <rPr>
        <b/>
        <sz val="11"/>
        <rFont val="Arial Narrow"/>
        <family val="2"/>
      </rPr>
      <t xml:space="preserve">NIVEL DE CUMPLIMIENTO 100% SASTIFACTORIO. </t>
    </r>
  </si>
  <si>
    <r>
      <t xml:space="preserve">Durante el I semestre de 2017, se recaudo de la cartera gestionada por PROSOCIAL $13,633,370, del ISS $20,793,398,780 y del FPS  $84,644,925.  sobre la gestión realizada asi:
1. Se gestionó de 7 entidades deudoras de prosocial un total de $25,627,123
2.  Se gestionó de cuotas partes del ISS un total $53.942.507.142.00
3. Se gestionó de 51 entidades deudoras del FNC un total de $417.696.092. La  evidencia reposa en la cuenta de Unidad Ejecutora 19-14-02 SIIF Nacion Saldos por Imputar de Ingresos Presupuestales del FPS,  a su vez se recopiló en Excel  y se encuentra alojada en una carpeta en mis Documentos llamada Seguimiento a Planes .
</t>
    </r>
    <r>
      <rPr>
        <b/>
        <sz val="11"/>
        <rFont val="Arial Narrow"/>
        <family val="2"/>
      </rPr>
      <t>NIVEL DE CUMPLIMIENTO 55% MINIMO.</t>
    </r>
    <r>
      <rPr>
        <sz val="11"/>
        <rFont val="Arial Narrow"/>
        <family val="2"/>
      </rPr>
      <t xml:space="preserve"> </t>
    </r>
  </si>
  <si>
    <r>
      <t xml:space="preserve">Durante el primer semestre de  de 2017 fueron atendidas un total de 94 audiencias, sin embargo fueron celebradas 95 audiencias en los diferentes despachos judiciales a nivel nacional.
</t>
    </r>
    <r>
      <rPr>
        <b/>
        <sz val="11"/>
        <rFont val="Arial Narrow"/>
        <family val="2"/>
      </rPr>
      <t>NIVEL DE CUMPLIMIENTO 99% SATISFACTORIO.</t>
    </r>
  </si>
  <si>
    <r>
      <t xml:space="preserve">En el primer  semestre de 2017, se envió a publicar en pagina web 200  contratos celebrados mensualmente Así:  En el mes de Enero (156) contrato,  Febrero (24) contratos, Marzo (4) contratos, Abril (10) contratos, Mayo (3) contratos y en el mes de Junio (3) contratos. Evidencia pagina web www.fps.gov.co, pestaña contratación, link contratos ejecutados, enlace Contratos Ejecutados Fondo de Pasivo Social Ferrocarriles Nacionales de Colombia.
</t>
    </r>
    <r>
      <rPr>
        <b/>
        <sz val="11"/>
        <rFont val="Arial Narrow"/>
        <family val="2"/>
      </rPr>
      <t>NIVEL DE CUMPLIMIENTO 100% SATISFACTORIO.</t>
    </r>
  </si>
  <si>
    <r>
      <t xml:space="preserve">En el primer semestre de 2017, se abrieron y  publicaron en el SECOP  12 procesos contractuales de la siguiente manera: En el mes de  Enero (0) , Febrero (1 selección Abrebiada publicada el 17 de febrero de 2017),  Marzo (2) (1) licitación el 23 de marzo de 2017, (1) invitación publica el 16 de marzo de 107,  Abril (2), invitación 3 el 26 de abril de 2017 , invitación 2 el 24 de abril de 2107, Mayo (3)  selección abreviada 2 el 30 mayo de 2017, invitación 4 el 23 de mayo de 2017, invitación 5 el 24 de mayo de 2017, y en el mes de Junio (4). invitación 6 el 07 de junio de 2017, invitación 7 09 de junio de 2017, invitación 08 el 08 de junioo de 2017, selección abreviada 03 el 07 de junio de 2017.  Evidencia pagina  www.colombiacompra.gov.co.
</t>
    </r>
    <r>
      <rPr>
        <b/>
        <sz val="11"/>
        <rFont val="Arial Narrow"/>
        <family val="2"/>
      </rPr>
      <t>NIVEL DE CUMPLIMIENTO 100% SATISFACTORIO</t>
    </r>
    <r>
      <rPr>
        <sz val="11"/>
        <rFont val="Arial Narrow"/>
        <family val="2"/>
      </rPr>
      <t>.</t>
    </r>
  </si>
  <si>
    <r>
      <t xml:space="preserve">Durante el I Semestre de 2017 se obtuvo una sumatoria de 17181 en el porcentaje de cumplimiento de las metas vencidas, de un total de 257 metas para el semestre, alcancanzando un resultado de 67% ubicandose de esta manera en un rango ACEPTABLE.
</t>
    </r>
    <r>
      <rPr>
        <b/>
        <sz val="11"/>
        <rFont val="Arial Narrow"/>
        <family val="2"/>
      </rPr>
      <t>NIVEL DE CUMPLIMIENTO 67% ACEPTABLE.</t>
    </r>
  </si>
  <si>
    <r>
      <t xml:space="preserve">Durante el primer semestre de 2017 fueron recibidas un total de 16.077 novedades asi: ferrocarriles 9702, San Juan de Dios 6361  y prosocial 14. EVIDENCIA ENCONTRADA EN BASE DE DATOS ENCONTRADA EN EL COMPUTADOR DEL FUNCIONARIO ENCARGADO.
</t>
    </r>
    <r>
      <rPr>
        <b/>
        <sz val="11"/>
        <rFont val="Arial Narrow"/>
        <family val="2"/>
      </rPr>
      <t xml:space="preserve">NIVEL DE CUMPLIMIENTO 100% SASTIFACTORIO. </t>
    </r>
  </si>
  <si>
    <r>
      <t xml:space="preserve">En el I semestre del año 2017 se recibieron 25 novedades de afiliacion y compensacion de las cuales fueron analizadas y contestadas en su totalidad. Evidencia que se puede encontrar en la  AZ COMPENZACION con TRD 3200902.  en la oficina de Afiliacion y compensacion.
</t>
    </r>
    <r>
      <rPr>
        <b/>
        <sz val="11"/>
        <rFont val="Arial Narrow"/>
        <family val="2"/>
      </rPr>
      <t>NIVEL DE CUMPLIMIENTO 100% SASTIFACTORIO</t>
    </r>
    <r>
      <rPr>
        <sz val="11"/>
        <rFont val="Arial Narrow"/>
        <family val="2"/>
      </rPr>
      <t xml:space="preserve">. </t>
    </r>
  </si>
  <si>
    <t>Yajaira Gònzalez</t>
  </si>
  <si>
    <r>
      <t>Se evidencia que durante el I semestre 2017 se presentaron los siguientes informes a los Entes de Control:
1. SIRECI CARGUE EN LINEA 27/01/2017 CONSECUTIVO 45662016-12-31. TRD 110.53.01. Presentdo oportunamente.</t>
    </r>
    <r>
      <rPr>
        <sz val="11"/>
        <color indexed="10"/>
        <rFont val="Arial Narrow"/>
        <family val="2"/>
      </rPr>
      <t xml:space="preserve">
</t>
    </r>
    <r>
      <rPr>
        <sz val="11"/>
        <rFont val="Arial Narrow"/>
        <family val="2"/>
      </rPr>
      <t>2. Informe al avance del PLAN ESTRATEGICO SECTORIAL IV TRIMESTRE 2016, remitido por correo electronico 10/02/2017 al Ministerio de Salud y de la Protección Social. Presentdo oportunamente.
3. Encuesta e Informe de Avance en la Implementación   y mantenimiento del MECI FURAG 2016, diligenciada de acuerdo con los lineamientos del DAFP.  TRD 110,53,01</t>
    </r>
    <r>
      <rPr>
        <sz val="11"/>
        <color indexed="10"/>
        <rFont val="Arial Narrow"/>
        <family val="2"/>
      </rPr>
      <t xml:space="preserve">
</t>
    </r>
    <r>
      <rPr>
        <sz val="11"/>
        <rFont val="Arial Narrow"/>
        <family val="2"/>
      </rPr>
      <t>4. Informe de Evaluación del Sistema de Control Interno Contable  elaborado y presentado a la CONTADURIA. VIGENCIA 2016. TRD 110,53,01. Presentado el 24/03/2017.</t>
    </r>
    <r>
      <rPr>
        <sz val="11"/>
        <color indexed="10"/>
        <rFont val="Arial Narrow"/>
        <family val="2"/>
      </rPr>
      <t xml:space="preserve">
</t>
    </r>
    <r>
      <rPr>
        <sz val="11"/>
        <rFont val="Arial Narrow"/>
        <family val="2"/>
      </rPr>
      <t>5. Certificado de Control Interno a la Agencia Nacional de Defensa Judicial del Estado EKOGUI.  II semestre de 2016. TRD 110,53,01.  Presentado el dìa 23/02/2017.</t>
    </r>
    <r>
      <rPr>
        <sz val="11"/>
        <color indexed="10"/>
        <rFont val="Arial Narrow"/>
        <family val="2"/>
      </rPr>
      <t xml:space="preserve">
</t>
    </r>
    <r>
      <rPr>
        <sz val="11"/>
        <rFont val="Arial Narrow"/>
        <family val="2"/>
      </rPr>
      <t>6. Informe mensual LEY 1815/diciembre 2016.  Reporte mes de Enero de 2017. TRD 110,53,01. Presentado el 23/02/2017.</t>
    </r>
    <r>
      <rPr>
        <sz val="11"/>
        <color indexed="10"/>
        <rFont val="Arial Narrow"/>
        <family val="2"/>
      </rPr>
      <t xml:space="preserve">
</t>
    </r>
    <r>
      <rPr>
        <sz val="11"/>
        <rFont val="Arial Narrow"/>
        <family val="2"/>
      </rPr>
      <t>7. Informe mensual LEY 1815/diciembre 2016. Reporte mes de Febrero de 2017. TRD 110,53,01. Presentado el 15/03/2017.</t>
    </r>
    <r>
      <rPr>
        <sz val="11"/>
        <color indexed="10"/>
        <rFont val="Arial Narrow"/>
        <family val="2"/>
      </rPr>
      <t xml:space="preserve">
</t>
    </r>
    <r>
      <rPr>
        <sz val="11"/>
        <rFont val="Arial Narrow"/>
        <family val="2"/>
      </rPr>
      <t>8. Reporte en linea certificación de derechos de autor vigencia 2016 se realiza el reporte en linea el 17/03/2017 derechos de autor. Solicitado a publicar. TRD 110,53,01.</t>
    </r>
    <r>
      <rPr>
        <sz val="11"/>
        <color indexed="10"/>
        <rFont val="Arial Narrow"/>
        <family val="2"/>
      </rPr>
      <t xml:space="preserve">
</t>
    </r>
    <r>
      <rPr>
        <sz val="11"/>
        <rFont val="Arial Narrow"/>
        <family val="2"/>
      </rPr>
      <t>9. Informe pormenorizado del estado del Control Interno del Fondo de Pasivo Social de FCN.  LEY 1474, enviado a publicar en la pagina web el 24/03/2017. TRD 110,53,01
10. Informe mensual LEY 1815/diciembre 2016. araeporte mes de Marzo de 2017. TRD 110,53,01. Presentado el 19/04/2017.</t>
    </r>
    <r>
      <rPr>
        <sz val="11"/>
        <color indexed="10"/>
        <rFont val="Arial Narrow"/>
        <family val="2"/>
      </rPr>
      <t xml:space="preserve">
</t>
    </r>
    <r>
      <rPr>
        <sz val="11"/>
        <rFont val="Arial Narrow"/>
        <family val="2"/>
      </rPr>
      <t xml:space="preserve">11. Informe al avance del Plan Estrategico Sectorial I trimestre 2017. Presentado al Ministerio de la Salud y Proteccion Social. Presentado el 28/04/2017. </t>
    </r>
    <r>
      <rPr>
        <sz val="11"/>
        <color indexed="10"/>
        <rFont val="Arial Narrow"/>
        <family val="2"/>
      </rPr>
      <t xml:space="preserve">
</t>
    </r>
    <r>
      <rPr>
        <sz val="11"/>
        <rFont val="Arial Narrow"/>
        <family val="2"/>
      </rPr>
      <t>12. Informe mensual LEY 1815/diciembre 2016. Reporte mes de Abril  de 2017. TRD 110,53,01. Presentado el 16/05/2017.</t>
    </r>
    <r>
      <rPr>
        <sz val="11"/>
        <color indexed="10"/>
        <rFont val="Arial Narrow"/>
        <family val="2"/>
      </rPr>
      <t xml:space="preserve">
</t>
    </r>
    <r>
      <rPr>
        <sz val="11"/>
        <rFont val="Arial Narrow"/>
        <family val="2"/>
      </rPr>
      <t>13. Informe mensual LEY 1815/diciembre 2016 . Reporte mes de Mayo de 2017. TRD 110,53,01. Presentado el 16/06/2017.</t>
    </r>
  </si>
  <si>
    <t>NIVEL DE CUMPLIMIENTO DEL PLAN  DE MANEJO DE RIESGOS 53%</t>
  </si>
  <si>
    <t>DESEMPEÑO DEL SISTEMA INTEGRAL DE GESTIÓN ( INDICADOR ESTRATEGICO) 87%</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</si>
</sst>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 numFmtId="194" formatCode="0.0%"/>
    <numFmt numFmtId="195" formatCode="0.0"/>
    <numFmt numFmtId="196" formatCode="[$-240A]dddd\,\ dd&quot; de &quot;mmmm&quot; de &quot;yyyy"/>
    <numFmt numFmtId="197" formatCode="0.000%"/>
    <numFmt numFmtId="198" formatCode="0.0000%"/>
    <numFmt numFmtId="199" formatCode="0.00000%"/>
    <numFmt numFmtId="200" formatCode="0.000000%"/>
    <numFmt numFmtId="201" formatCode="0.0000000%"/>
    <numFmt numFmtId="202" formatCode="0.00000000%"/>
  </numFmts>
  <fonts count="52">
    <font>
      <sz val="11"/>
      <color theme="1"/>
      <name val="Calibri"/>
      <family val="2"/>
    </font>
    <font>
      <sz val="11"/>
      <color indexed="8"/>
      <name val="Calibri"/>
      <family val="2"/>
    </font>
    <font>
      <sz val="10"/>
      <name val="Arial"/>
      <family val="2"/>
    </font>
    <font>
      <b/>
      <sz val="12"/>
      <name val="Arial Narrow"/>
      <family val="2"/>
    </font>
    <font>
      <sz val="11"/>
      <name val="Arial Narrow"/>
      <family val="2"/>
    </font>
    <font>
      <sz val="11"/>
      <color indexed="8"/>
      <name val="Arial Narrow"/>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sz val="9"/>
      <color indexed="8"/>
      <name val="Bookman Old Style"/>
      <family val="1"/>
    </font>
    <font>
      <b/>
      <sz val="11"/>
      <name val="Arial Narrow"/>
      <family val="2"/>
    </font>
    <font>
      <b/>
      <sz val="11"/>
      <color indexed="9"/>
      <name val="Arial Narrow"/>
      <family val="2"/>
    </font>
    <font>
      <b/>
      <sz val="11"/>
      <name val="Bookman Old Style"/>
      <family val="1"/>
    </font>
    <font>
      <b/>
      <sz val="11"/>
      <color indexed="8"/>
      <name val="Arial Narrow"/>
      <family val="2"/>
    </font>
    <font>
      <sz val="11"/>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tint="0.04998999834060669"/>
      <name val="Arial Narrow"/>
      <family val="2"/>
    </font>
    <font>
      <sz val="9"/>
      <color theme="1"/>
      <name val="Calibri"/>
      <family val="2"/>
    </font>
    <font>
      <sz val="11"/>
      <color theme="1"/>
      <name val="Arial Narrow"/>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rgb="FFCCFFCC"/>
        <bgColor indexed="64"/>
      </patternFill>
    </fill>
    <fill>
      <patternFill patternType="solid">
        <fgColor rgb="FFD9D9D9"/>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92">
    <xf numFmtId="0" fontId="0" fillId="0" borderId="0" xfId="0" applyFont="1" applyAlignment="1">
      <alignment/>
    </xf>
    <xf numFmtId="0" fontId="0" fillId="32"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3" borderId="0" xfId="0" applyFill="1" applyAlignment="1">
      <alignment/>
    </xf>
    <xf numFmtId="0" fontId="9" fillId="0" borderId="0" xfId="0" applyFont="1" applyAlignment="1">
      <alignment/>
    </xf>
    <xf numFmtId="0" fontId="0" fillId="2" borderId="10" xfId="0" applyFill="1" applyBorder="1" applyAlignment="1">
      <alignment vertical="center"/>
    </xf>
    <xf numFmtId="0" fontId="0" fillId="34" borderId="10" xfId="0" applyFill="1" applyBorder="1" applyAlignment="1">
      <alignment vertical="center"/>
    </xf>
    <xf numFmtId="0" fontId="0" fillId="0" borderId="10" xfId="0" applyBorder="1" applyAlignment="1">
      <alignment/>
    </xf>
    <xf numFmtId="0" fontId="11" fillId="35"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justify" vertical="center" wrapText="1"/>
      <protection/>
    </xf>
    <xf numFmtId="0" fontId="11" fillId="9"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xf>
    <xf numFmtId="9" fontId="4" fillId="8" borderId="10" xfId="0" applyNumberFormat="1" applyFont="1" applyFill="1" applyBorder="1" applyAlignment="1" applyProtection="1">
      <alignment horizontal="center" vertical="center"/>
      <protection/>
    </xf>
    <xf numFmtId="9" fontId="4" fillId="8"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horizontal="justify" vertical="center" wrapText="1"/>
      <protection/>
    </xf>
    <xf numFmtId="9" fontId="11" fillId="37"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0" xfId="94" applyFont="1" applyFill="1" applyBorder="1" applyAlignment="1" applyProtection="1">
      <alignment horizontal="center" vertical="center" wrapText="1"/>
      <protection/>
    </xf>
    <xf numFmtId="0" fontId="4" fillId="4" borderId="10" xfId="94" applyFont="1" applyFill="1" applyBorder="1" applyAlignment="1" applyProtection="1">
      <alignment horizontal="justify" vertical="center" wrapText="1"/>
      <protection/>
    </xf>
    <xf numFmtId="0" fontId="4" fillId="4" borderId="10" xfId="0" applyFont="1" applyFill="1" applyBorder="1" applyAlignment="1" applyProtection="1">
      <alignment horizontal="center" vertical="center"/>
      <protection/>
    </xf>
    <xf numFmtId="0" fontId="11" fillId="4"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9" fontId="4" fillId="38" borderId="10"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4" fillId="38" borderId="10" xfId="94" applyFont="1" applyFill="1" applyBorder="1" applyAlignment="1" applyProtection="1">
      <alignment horizontal="center" vertical="center" wrapText="1"/>
      <protection/>
    </xf>
    <xf numFmtId="0" fontId="4" fillId="38" borderId="10" xfId="0" applyFont="1" applyFill="1" applyBorder="1" applyAlignment="1" applyProtection="1">
      <alignment horizontal="justify" vertical="center" wrapText="1"/>
      <protection/>
    </xf>
    <xf numFmtId="0" fontId="4" fillId="38" borderId="10" xfId="0" applyNumberFormat="1" applyFont="1" applyFill="1" applyBorder="1" applyAlignment="1" applyProtection="1">
      <alignment horizontal="center" vertical="center" wrapText="1"/>
      <protection/>
    </xf>
    <xf numFmtId="9" fontId="4" fillId="38" borderId="10" xfId="94" applyNumberFormat="1" applyFont="1" applyFill="1" applyBorder="1" applyAlignment="1" applyProtection="1">
      <alignment horizontal="center" vertical="center" wrapText="1"/>
      <protection/>
    </xf>
    <xf numFmtId="49" fontId="4"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9" fontId="11"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justify" vertical="center" wrapText="1"/>
      <protection/>
    </xf>
    <xf numFmtId="49" fontId="4" fillId="39" borderId="10" xfId="0" applyNumberFormat="1" applyFont="1" applyFill="1" applyBorder="1" applyAlignment="1" applyProtection="1">
      <alignment horizontal="justify" vertical="center" wrapText="1"/>
      <protection/>
    </xf>
    <xf numFmtId="9" fontId="4" fillId="39" borderId="10" xfId="0" applyNumberFormat="1"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protection/>
    </xf>
    <xf numFmtId="0" fontId="4" fillId="7" borderId="10" xfId="0" applyFont="1" applyFill="1" applyBorder="1" applyAlignment="1" applyProtection="1">
      <alignment horizontal="justify" vertical="center" wrapText="1"/>
      <protection/>
    </xf>
    <xf numFmtId="9" fontId="4" fillId="7" borderId="10" xfId="0" applyNumberFormat="1" applyFont="1" applyFill="1" applyBorder="1" applyAlignment="1" applyProtection="1">
      <alignment horizontal="center" vertical="center" wrapText="1"/>
      <protection/>
    </xf>
    <xf numFmtId="9" fontId="11" fillId="7"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xf>
    <xf numFmtId="49" fontId="4" fillId="12" borderId="10" xfId="0" applyNumberFormat="1" applyFont="1" applyFill="1" applyBorder="1" applyAlignment="1" applyProtection="1">
      <alignment horizontal="center" vertical="center"/>
      <protection/>
    </xf>
    <xf numFmtId="0" fontId="4" fillId="40" borderId="10" xfId="0" applyFont="1" applyFill="1" applyBorder="1" applyAlignment="1" applyProtection="1">
      <alignment horizontal="center" vertical="center" wrapText="1"/>
      <protection/>
    </xf>
    <xf numFmtId="0" fontId="4" fillId="40" borderId="10" xfId="0" applyFont="1" applyFill="1" applyBorder="1" applyAlignment="1" applyProtection="1">
      <alignment horizontal="justify" vertical="center" wrapText="1"/>
      <protection/>
    </xf>
    <xf numFmtId="9" fontId="4" fillId="40" borderId="10" xfId="0" applyNumberFormat="1"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9" fontId="4" fillId="13" borderId="10" xfId="0" applyNumberFormat="1"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xf>
    <xf numFmtId="0" fontId="11" fillId="13" borderId="10" xfId="0"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justify" vertical="center" wrapText="1"/>
      <protection/>
    </xf>
    <xf numFmtId="0" fontId="4" fillId="42" borderId="10" xfId="0"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xf>
    <xf numFmtId="0" fontId="11" fillId="41"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0" fontId="11"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center" vertical="center" wrapText="1"/>
      <protection/>
    </xf>
    <xf numFmtId="9" fontId="4" fillId="44"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justify" vertical="center" wrapText="1"/>
      <protection/>
    </xf>
    <xf numFmtId="0" fontId="11" fillId="44" borderId="10" xfId="0" applyFont="1" applyFill="1" applyBorder="1" applyAlignment="1" applyProtection="1">
      <alignment horizontal="center" vertical="center" wrapText="1"/>
      <protection/>
    </xf>
    <xf numFmtId="0" fontId="49" fillId="41" borderId="10" xfId="0" applyFont="1" applyFill="1" applyBorder="1" applyAlignment="1" applyProtection="1">
      <alignment horizontal="center" vertical="center" wrapText="1"/>
      <protection/>
    </xf>
    <xf numFmtId="0" fontId="0" fillId="0" borderId="0" xfId="0" applyAlignment="1" applyProtection="1">
      <alignment/>
      <protection/>
    </xf>
    <xf numFmtId="0" fontId="11" fillId="45" borderId="11" xfId="0" applyFont="1" applyFill="1" applyBorder="1" applyAlignment="1" applyProtection="1">
      <alignment horizontal="center" vertical="center" wrapText="1"/>
      <protection/>
    </xf>
    <xf numFmtId="3" fontId="11" fillId="45" borderId="10" xfId="0" applyNumberFormat="1" applyFont="1" applyFill="1" applyBorder="1" applyAlignment="1" applyProtection="1">
      <alignment horizontal="center" vertical="center" wrapText="1"/>
      <protection/>
    </xf>
    <xf numFmtId="9" fontId="11" fillId="45" borderId="10" xfId="104" applyFont="1" applyFill="1" applyBorder="1" applyAlignment="1" applyProtection="1">
      <alignment horizontal="center" vertical="center" wrapText="1"/>
      <protection/>
    </xf>
    <xf numFmtId="0" fontId="13" fillId="45"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wrapText="1"/>
      <protection/>
    </xf>
    <xf numFmtId="9" fontId="4" fillId="39" borderId="10" xfId="104" applyFont="1" applyFill="1" applyBorder="1" applyAlignment="1" applyProtection="1">
      <alignment horizontal="center" vertical="center" wrapText="1"/>
      <protection/>
    </xf>
    <xf numFmtId="9" fontId="4" fillId="39" borderId="10" xfId="104" applyNumberFormat="1"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protection/>
    </xf>
    <xf numFmtId="0" fontId="5" fillId="7" borderId="10" xfId="0" applyFont="1" applyFill="1" applyBorder="1" applyAlignment="1" applyProtection="1">
      <alignment horizontal="center" vertical="center" wrapText="1"/>
      <protection/>
    </xf>
    <xf numFmtId="9" fontId="4" fillId="7" borderId="10" xfId="104" applyFont="1" applyFill="1" applyBorder="1" applyAlignment="1" applyProtection="1">
      <alignment horizontal="center" vertical="center" wrapText="1"/>
      <protection/>
    </xf>
    <xf numFmtId="9" fontId="4" fillId="7" borderId="10" xfId="104" applyNumberFormat="1" applyFont="1" applyFill="1" applyBorder="1" applyAlignment="1" applyProtection="1">
      <alignment horizontal="center" vertical="center" wrapText="1"/>
      <protection/>
    </xf>
    <xf numFmtId="3" fontId="0" fillId="0" borderId="0" xfId="0" applyNumberFormat="1" applyAlignment="1" applyProtection="1">
      <alignment/>
      <protection/>
    </xf>
    <xf numFmtId="0" fontId="0" fillId="0" borderId="0" xfId="0" applyFont="1" applyAlignment="1" applyProtection="1">
      <alignment/>
      <protection/>
    </xf>
    <xf numFmtId="0" fontId="50" fillId="0" borderId="0" xfId="0" applyFont="1" applyAlignment="1" applyProtection="1">
      <alignment horizontal="justify" vertical="center" wrapText="1"/>
      <protection/>
    </xf>
    <xf numFmtId="0" fontId="10" fillId="0" borderId="0" xfId="0" applyFont="1" applyAlignment="1" applyProtection="1">
      <alignment/>
      <protection/>
    </xf>
    <xf numFmtId="0" fontId="4" fillId="8" borderId="10" xfId="0" applyFont="1" applyFill="1" applyBorder="1" applyAlignment="1" applyProtection="1">
      <alignment horizontal="center" vertical="center"/>
      <protection locked="0"/>
    </xf>
    <xf numFmtId="0" fontId="4" fillId="37"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38" borderId="10" xfId="0" applyNumberFormat="1" applyFont="1" applyFill="1" applyBorder="1" applyAlignment="1" applyProtection="1">
      <alignment horizontal="center" vertical="center" wrapText="1"/>
      <protection locked="0"/>
    </xf>
    <xf numFmtId="9" fontId="4" fillId="38" borderId="10" xfId="0" applyNumberFormat="1"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wrapText="1"/>
      <protection locked="0"/>
    </xf>
    <xf numFmtId="0" fontId="4" fillId="39" borderId="10"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justify" vertical="center"/>
      <protection locked="0"/>
    </xf>
    <xf numFmtId="9" fontId="4" fillId="37" borderId="10" xfId="0" applyNumberFormat="1" applyFont="1" applyFill="1" applyBorder="1" applyAlignment="1" applyProtection="1">
      <alignment horizontal="justify" vertical="center" wrapText="1"/>
      <protection locked="0"/>
    </xf>
    <xf numFmtId="0" fontId="4" fillId="4" borderId="10" xfId="0" applyFont="1" applyFill="1" applyBorder="1" applyAlignment="1" applyProtection="1">
      <alignment horizontal="justify" vertical="center" wrapText="1"/>
      <protection locked="0"/>
    </xf>
    <xf numFmtId="0" fontId="4" fillId="38" borderId="10" xfId="0" applyFont="1" applyFill="1" applyBorder="1" applyAlignment="1" applyProtection="1">
      <alignment horizontal="justify" vertical="center" wrapText="1"/>
      <protection locked="0"/>
    </xf>
    <xf numFmtId="0" fontId="4" fillId="40" borderId="10" xfId="0" applyFont="1" applyFill="1" applyBorder="1" applyAlignment="1" applyProtection="1">
      <alignment horizontal="justify" vertical="center" wrapText="1"/>
      <protection locked="0"/>
    </xf>
    <xf numFmtId="0" fontId="4" fillId="13" borderId="10" xfId="0" applyFont="1" applyFill="1" applyBorder="1" applyAlignment="1" applyProtection="1">
      <alignment horizontal="justify" vertical="center" wrapText="1"/>
      <protection locked="0"/>
    </xf>
    <xf numFmtId="0" fontId="4" fillId="41" borderId="10" xfId="0" applyFont="1" applyFill="1" applyBorder="1" applyAlignment="1" applyProtection="1">
      <alignment horizontal="justify" vertical="center" wrapText="1"/>
      <protection locked="0"/>
    </xf>
    <xf numFmtId="0" fontId="4" fillId="42" borderId="10" xfId="0" applyFont="1" applyFill="1" applyBorder="1" applyAlignment="1" applyProtection="1">
      <alignment horizontal="justify" vertical="center" wrapText="1"/>
      <protection locked="0"/>
    </xf>
    <xf numFmtId="0" fontId="4" fillId="43" borderId="10" xfId="0" applyFont="1" applyFill="1" applyBorder="1" applyAlignment="1" applyProtection="1">
      <alignment horizontal="justify" vertical="center" wrapText="1"/>
      <protection locked="0"/>
    </xf>
    <xf numFmtId="0" fontId="4" fillId="44" borderId="10" xfId="0" applyFont="1" applyFill="1" applyBorder="1" applyAlignment="1" applyProtection="1">
      <alignment horizontal="justify" vertical="center" wrapText="1"/>
      <protection locked="0"/>
    </xf>
    <xf numFmtId="0" fontId="4" fillId="9" borderId="10" xfId="0" applyFont="1" applyFill="1" applyBorder="1" applyAlignment="1" applyProtection="1">
      <alignment horizontal="justify" vertical="center" wrapText="1"/>
      <protection locked="0"/>
    </xf>
    <xf numFmtId="0" fontId="51" fillId="7"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xf>
    <xf numFmtId="0" fontId="11" fillId="12" borderId="10" xfId="0"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9" fontId="4" fillId="46" borderId="10" xfId="0" applyNumberFormat="1"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protection/>
    </xf>
    <xf numFmtId="0" fontId="4" fillId="40" borderId="10" xfId="0" applyNumberFormat="1" applyFont="1" applyFill="1" applyBorder="1" applyAlignment="1" applyProtection="1">
      <alignment horizontal="center" vertical="center" wrapText="1"/>
      <protection/>
    </xf>
    <xf numFmtId="9" fontId="4" fillId="9" borderId="10" xfId="0" applyNumberFormat="1"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protection/>
    </xf>
    <xf numFmtId="0" fontId="11" fillId="42" borderId="10" xfId="0" applyFont="1" applyFill="1" applyBorder="1" applyAlignment="1" applyProtection="1">
      <alignment horizontal="center" vertical="center" wrapText="1"/>
      <protection/>
    </xf>
    <xf numFmtId="0" fontId="4" fillId="12" borderId="10" xfId="0" applyFont="1" applyFill="1" applyBorder="1" applyAlignment="1" applyProtection="1">
      <alignment horizontal="justify" vertical="center" wrapText="1"/>
      <protection locked="0"/>
    </xf>
    <xf numFmtId="0" fontId="13" fillId="10" borderId="10" xfId="0" applyFont="1" applyFill="1" applyBorder="1" applyAlignment="1" applyProtection="1">
      <alignment horizontal="center" vertical="center" wrapText="1"/>
      <protection/>
    </xf>
    <xf numFmtId="9" fontId="4" fillId="40"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0" fontId="4" fillId="40" borderId="10" xfId="0" applyNumberFormat="1"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locked="0"/>
    </xf>
    <xf numFmtId="0" fontId="4" fillId="47" borderId="10" xfId="0" applyFont="1" applyFill="1" applyBorder="1" applyAlignment="1" applyProtection="1">
      <alignment horizontal="justify" vertical="center" wrapText="1"/>
      <protection locked="0"/>
    </xf>
    <xf numFmtId="0" fontId="11" fillId="42" borderId="10" xfId="0" applyFont="1" applyFill="1" applyBorder="1" applyAlignment="1" applyProtection="1">
      <alignment horizontal="center" vertical="center" wrapText="1"/>
      <protection locked="0"/>
    </xf>
    <xf numFmtId="0" fontId="11" fillId="43" borderId="10" xfId="0" applyFont="1" applyFill="1" applyBorder="1" applyAlignment="1" applyProtection="1">
      <alignment horizontal="center" vertical="center" wrapText="1"/>
      <protection locked="0"/>
    </xf>
    <xf numFmtId="9" fontId="4" fillId="37" borderId="10" xfId="0" applyNumberFormat="1" applyFont="1" applyFill="1" applyBorder="1" applyAlignment="1" applyProtection="1">
      <alignment horizontal="left" vertical="center" wrapText="1"/>
      <protection locked="0"/>
    </xf>
    <xf numFmtId="9" fontId="11" fillId="37" borderId="10" xfId="0" applyNumberFormat="1" applyFont="1" applyFill="1" applyBorder="1" applyAlignment="1" applyProtection="1">
      <alignment horizontal="center" vertical="center" wrapText="1"/>
      <protection locked="0"/>
    </xf>
    <xf numFmtId="0" fontId="11" fillId="12"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left" vertical="center" wrapText="1"/>
      <protection locked="0"/>
    </xf>
    <xf numFmtId="0" fontId="4" fillId="8"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left" vertical="center" wrapText="1"/>
      <protection locked="0"/>
    </xf>
    <xf numFmtId="0" fontId="4" fillId="13" borderId="10" xfId="0" applyFont="1" applyFill="1" applyBorder="1" applyAlignment="1" applyProtection="1">
      <alignment horizontal="left" vertical="center" wrapText="1"/>
      <protection locked="0"/>
    </xf>
    <xf numFmtId="0" fontId="4" fillId="41" borderId="10" xfId="0"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8" borderId="10" xfId="0" applyFont="1" applyFill="1" applyBorder="1" applyAlignment="1" applyProtection="1">
      <alignment horizontal="left" vertical="center" wrapText="1"/>
      <protection locked="0"/>
    </xf>
    <xf numFmtId="0" fontId="11" fillId="42" borderId="10" xfId="0" applyFont="1" applyFill="1" applyBorder="1" applyAlignment="1" applyProtection="1">
      <alignment horizontal="center" vertical="center" wrapText="1"/>
      <protection/>
    </xf>
    <xf numFmtId="0" fontId="11" fillId="45"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8" borderId="10" xfId="73" applyFont="1" applyFill="1" applyBorder="1" applyAlignment="1" applyProtection="1">
      <alignment horizontal="center" vertical="center" wrapText="1"/>
      <protection/>
    </xf>
    <xf numFmtId="0" fontId="11" fillId="48" borderId="10" xfId="73" applyFont="1" applyFill="1" applyBorder="1" applyAlignment="1" applyProtection="1">
      <alignment horizontal="center" vertical="center"/>
      <protection/>
    </xf>
    <xf numFmtId="0" fontId="3" fillId="48" borderId="14" xfId="73" applyFont="1" applyFill="1" applyBorder="1" applyAlignment="1" applyProtection="1">
      <alignment horizontal="center" wrapText="1"/>
      <protection/>
    </xf>
    <xf numFmtId="0" fontId="3" fillId="48" borderId="15" xfId="73" applyFont="1" applyFill="1" applyBorder="1" applyAlignment="1" applyProtection="1">
      <alignment horizontal="center" wrapText="1"/>
      <protection/>
    </xf>
    <xf numFmtId="0" fontId="3" fillId="48" borderId="16" xfId="73" applyFont="1" applyFill="1" applyBorder="1" applyAlignment="1" applyProtection="1">
      <alignment horizontal="center" wrapText="1"/>
      <protection/>
    </xf>
    <xf numFmtId="0" fontId="3" fillId="48" borderId="17" xfId="73" applyFont="1" applyFill="1" applyBorder="1" applyAlignment="1" applyProtection="1">
      <alignment horizontal="center" wrapText="1"/>
      <protection/>
    </xf>
    <xf numFmtId="0" fontId="3" fillId="48" borderId="0" xfId="73" applyFont="1" applyFill="1" applyBorder="1" applyAlignment="1" applyProtection="1">
      <alignment horizontal="center" wrapText="1"/>
      <protection/>
    </xf>
    <xf numFmtId="0" fontId="3" fillId="48" borderId="18" xfId="73" applyFont="1" applyFill="1" applyBorder="1" applyAlignment="1" applyProtection="1">
      <alignment horizontal="center" wrapText="1"/>
      <protection/>
    </xf>
    <xf numFmtId="0" fontId="3" fillId="48" borderId="19" xfId="73" applyFont="1" applyFill="1" applyBorder="1" applyAlignment="1" applyProtection="1">
      <alignment horizontal="center" wrapText="1"/>
      <protection/>
    </xf>
    <xf numFmtId="0" fontId="3" fillId="48" borderId="20" xfId="73" applyFont="1" applyFill="1" applyBorder="1" applyAlignment="1" applyProtection="1">
      <alignment horizontal="center" wrapText="1"/>
      <protection/>
    </xf>
    <xf numFmtId="0" fontId="3" fillId="48" borderId="21" xfId="73" applyFont="1" applyFill="1" applyBorder="1" applyAlignment="1" applyProtection="1">
      <alignment horizontal="center" wrapText="1"/>
      <protection/>
    </xf>
    <xf numFmtId="0" fontId="11" fillId="48" borderId="11" xfId="73" applyFont="1" applyFill="1" applyBorder="1" applyAlignment="1" applyProtection="1">
      <alignment horizontal="center" vertical="center"/>
      <protection/>
    </xf>
    <xf numFmtId="0" fontId="11" fillId="48" borderId="12" xfId="73" applyFont="1" applyFill="1" applyBorder="1" applyAlignment="1" applyProtection="1">
      <alignment horizontal="center" vertical="center"/>
      <protection/>
    </xf>
    <xf numFmtId="0" fontId="11" fillId="48" borderId="13" xfId="73" applyFont="1" applyFill="1" applyBorder="1" applyAlignment="1" applyProtection="1">
      <alignment horizontal="center" vertical="center"/>
      <protection/>
    </xf>
    <xf numFmtId="0" fontId="3" fillId="48" borderId="11" xfId="73" applyFont="1" applyFill="1" applyBorder="1" applyAlignment="1" applyProtection="1">
      <alignment horizontal="center" vertical="center"/>
      <protection/>
    </xf>
    <xf numFmtId="0" fontId="3" fillId="48" borderId="12" xfId="73" applyFont="1" applyFill="1" applyBorder="1" applyAlignment="1" applyProtection="1">
      <alignment horizontal="center" vertical="center"/>
      <protection/>
    </xf>
    <xf numFmtId="0" fontId="3" fillId="48" borderId="13" xfId="73" applyFont="1" applyFill="1" applyBorder="1" applyAlignment="1" applyProtection="1">
      <alignment horizontal="center" vertical="center"/>
      <protection/>
    </xf>
    <xf numFmtId="0" fontId="3" fillId="48" borderId="14" xfId="73" applyFont="1" applyFill="1" applyBorder="1" applyAlignment="1" applyProtection="1">
      <alignment horizontal="center" vertical="center"/>
      <protection/>
    </xf>
    <xf numFmtId="0" fontId="3" fillId="48" borderId="15" xfId="73" applyFont="1" applyFill="1" applyBorder="1" applyAlignment="1" applyProtection="1">
      <alignment horizontal="center" vertical="center"/>
      <protection/>
    </xf>
    <xf numFmtId="0" fontId="3" fillId="48" borderId="16" xfId="73" applyFont="1" applyFill="1" applyBorder="1" applyAlignment="1" applyProtection="1">
      <alignment horizontal="center" vertical="center"/>
      <protection/>
    </xf>
    <xf numFmtId="0" fontId="3" fillId="48" borderId="19" xfId="73" applyFont="1" applyFill="1" applyBorder="1" applyAlignment="1" applyProtection="1">
      <alignment horizontal="center" vertical="center"/>
      <protection/>
    </xf>
    <xf numFmtId="0" fontId="3" fillId="48" borderId="20" xfId="73" applyFont="1" applyFill="1" applyBorder="1" applyAlignment="1" applyProtection="1">
      <alignment horizontal="center" vertical="center"/>
      <protection/>
    </xf>
    <xf numFmtId="0" fontId="3" fillId="48" borderId="21" xfId="73" applyFont="1" applyFill="1" applyBorder="1" applyAlignment="1" applyProtection="1">
      <alignment horizontal="center" vertical="center"/>
      <protection/>
    </xf>
    <xf numFmtId="0" fontId="0" fillId="33" borderId="0" xfId="0" applyFill="1" applyAlignment="1">
      <alignment horizontal="center"/>
    </xf>
    <xf numFmtId="0" fontId="0" fillId="35" borderId="10" xfId="0" applyFill="1" applyBorder="1" applyAlignment="1">
      <alignment horizontal="center" vertical="center"/>
    </xf>
    <xf numFmtId="0" fontId="0" fillId="4" borderId="10" xfId="0" applyFill="1" applyBorder="1" applyAlignment="1">
      <alignment horizontal="center"/>
    </xf>
    <xf numFmtId="0" fontId="0" fillId="49" borderId="10" xfId="0" applyFill="1" applyBorder="1" applyAlignment="1">
      <alignment horizontal="center"/>
    </xf>
    <xf numFmtId="0" fontId="0" fillId="3" borderId="10" xfId="0" applyFill="1" applyBorder="1" applyAlignment="1">
      <alignment horizontal="center"/>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2" borderId="10" xfId="0" applyFill="1" applyBorder="1" applyAlignment="1">
      <alignment horizontal="center"/>
    </xf>
    <xf numFmtId="0" fontId="0" fillId="50" borderId="10" xfId="0" applyFill="1" applyBorder="1" applyAlignment="1">
      <alignment horizontal="center" wrapText="1"/>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50" borderId="10" xfId="0" applyFill="1" applyBorder="1" applyAlignment="1">
      <alignment horizontal="center"/>
    </xf>
    <xf numFmtId="0" fontId="0" fillId="35" borderId="10" xfId="0"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15" xfId="79"/>
    <cellStyle name="Normal 2 2" xfId="80"/>
    <cellStyle name="Normal 2 3" xfId="81"/>
    <cellStyle name="Normal 2 4" xfId="82"/>
    <cellStyle name="Normal 2 5" xfId="83"/>
    <cellStyle name="Normal 2 6" xfId="84"/>
    <cellStyle name="Normal 2 7" xfId="85"/>
    <cellStyle name="Normal 2 8" xfId="86"/>
    <cellStyle name="Normal 2 9" xfId="87"/>
    <cellStyle name="Normal 3" xfId="88"/>
    <cellStyle name="Normal 4" xfId="89"/>
    <cellStyle name="Normal 5" xfId="90"/>
    <cellStyle name="Normal 6" xfId="91"/>
    <cellStyle name="Normal 7" xfId="92"/>
    <cellStyle name="Normal 8" xfId="93"/>
    <cellStyle name="Normal 9" xfId="94"/>
    <cellStyle name="Normal 9 2" xfId="95"/>
    <cellStyle name="Notas" xfId="96"/>
    <cellStyle name="Percent" xfId="97"/>
    <cellStyle name="Porcentual 10" xfId="98"/>
    <cellStyle name="Porcentual 11" xfId="99"/>
    <cellStyle name="Porcentual 12" xfId="100"/>
    <cellStyle name="Porcentual 13" xfId="101"/>
    <cellStyle name="Porcentual 14" xfId="102"/>
    <cellStyle name="Porcentual 15" xfId="103"/>
    <cellStyle name="Porcentual 2" xfId="104"/>
    <cellStyle name="Porcentual 2 2" xfId="105"/>
    <cellStyle name="Porcentual 3" xfId="106"/>
    <cellStyle name="Porcentual 4" xfId="107"/>
    <cellStyle name="Porcentual 5" xfId="108"/>
    <cellStyle name="Porcentual 6" xfId="109"/>
    <cellStyle name="Porcentual 7" xfId="110"/>
    <cellStyle name="Porcentual 8" xfId="111"/>
    <cellStyle name="Porcentual 9" xfId="112"/>
    <cellStyle name="Salida" xfId="113"/>
    <cellStyle name="Texto de advertencia" xfId="114"/>
    <cellStyle name="Texto explicativo" xfId="115"/>
    <cellStyle name="Título" xfId="116"/>
    <cellStyle name="Título 2" xfId="117"/>
    <cellStyle name="Título 3" xfId="118"/>
    <cellStyle name="Total" xfId="119"/>
  </cellStyles>
  <dxfs count="11">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1828800</xdr:colOff>
      <xdr:row>0</xdr:row>
      <xdr:rowOff>28575</xdr:rowOff>
    </xdr:from>
    <xdr:to>
      <xdr:col>22</xdr:col>
      <xdr:colOff>2590800</xdr:colOff>
      <xdr:row>2</xdr:row>
      <xdr:rowOff>314325</xdr:rowOff>
    </xdr:to>
    <xdr:pic>
      <xdr:nvPicPr>
        <xdr:cNvPr id="1" name="1 Imagen"/>
        <xdr:cNvPicPr preferRelativeResize="1">
          <a:picLocks noChangeAspect="1"/>
        </xdr:cNvPicPr>
      </xdr:nvPicPr>
      <xdr:blipFill>
        <a:blip r:embed="rId1"/>
        <a:srcRect l="7722" t="34483" r="7437" b="38160"/>
        <a:stretch>
          <a:fillRect/>
        </a:stretch>
      </xdr:blipFill>
      <xdr:spPr>
        <a:xfrm>
          <a:off x="32070675" y="28575"/>
          <a:ext cx="5419725" cy="1381125"/>
        </a:xfrm>
        <a:prstGeom prst="rect">
          <a:avLst/>
        </a:prstGeom>
        <a:noFill/>
        <a:ln w="9525" cmpd="sng">
          <a:noFill/>
        </a:ln>
      </xdr:spPr>
    </xdr:pic>
    <xdr:clientData/>
  </xdr:twoCellAnchor>
  <xdr:twoCellAnchor>
    <xdr:from>
      <xdr:col>1</xdr:col>
      <xdr:colOff>571500</xdr:colOff>
      <xdr:row>0</xdr:row>
      <xdr:rowOff>76200</xdr:rowOff>
    </xdr:from>
    <xdr:to>
      <xdr:col>3</xdr:col>
      <xdr:colOff>866775</xdr:colOff>
      <xdr:row>1</xdr:row>
      <xdr:rowOff>381000</xdr:rowOff>
    </xdr:to>
    <xdr:pic>
      <xdr:nvPicPr>
        <xdr:cNvPr id="2" name="Picture 267" descr="LOGOFPS1"/>
        <xdr:cNvPicPr preferRelativeResize="1">
          <a:picLocks noChangeAspect="1"/>
        </xdr:cNvPicPr>
      </xdr:nvPicPr>
      <xdr:blipFill>
        <a:blip r:embed="rId2"/>
        <a:stretch>
          <a:fillRect/>
        </a:stretch>
      </xdr:blipFill>
      <xdr:spPr>
        <a:xfrm>
          <a:off x="990600" y="76200"/>
          <a:ext cx="28479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8"/>
  <sheetViews>
    <sheetView tabSelected="1" zoomScale="55" zoomScaleNormal="55" zoomScalePageLayoutView="0" workbookViewId="0" topLeftCell="A1">
      <pane ySplit="6" topLeftCell="A7" activePane="bottomLeft" state="frozen"/>
      <selection pane="topLeft" activeCell="A1" sqref="A1"/>
      <selection pane="bottomLeft" activeCell="B7" sqref="B7"/>
    </sheetView>
  </sheetViews>
  <sheetFormatPr defaultColWidth="11.421875" defaultRowHeight="15"/>
  <cols>
    <col min="1" max="1" width="6.28125" style="75" customWidth="1"/>
    <col min="2" max="2" width="32.140625" style="75" customWidth="1"/>
    <col min="3" max="3" width="6.140625" style="75" customWidth="1"/>
    <col min="4" max="4" width="33.57421875" style="75" customWidth="1"/>
    <col min="5" max="5" width="25.140625" style="75" customWidth="1"/>
    <col min="6" max="6" width="18.140625" style="75" customWidth="1"/>
    <col min="7" max="7" width="14.140625" style="75" customWidth="1"/>
    <col min="8" max="8" width="36.7109375" style="75" customWidth="1"/>
    <col min="9" max="9" width="39.7109375" style="75" customWidth="1"/>
    <col min="10" max="10" width="17.8515625" style="75" customWidth="1"/>
    <col min="11" max="11" width="20.421875" style="75" customWidth="1"/>
    <col min="12" max="12" width="14.140625" style="75" customWidth="1"/>
    <col min="13" max="13" width="28.8515625" style="75" customWidth="1"/>
    <col min="14" max="14" width="13.7109375" style="75" customWidth="1"/>
    <col min="15" max="15" width="18.140625" style="75" customWidth="1"/>
    <col min="16" max="16" width="23.7109375" style="75" customWidth="1"/>
    <col min="17" max="17" width="20.00390625" style="75" customWidth="1"/>
    <col min="18" max="18" width="22.00390625" style="75" customWidth="1"/>
    <col min="19" max="19" width="17.140625" style="75" customWidth="1"/>
    <col min="20" max="20" width="18.421875" style="75" customWidth="1"/>
    <col min="21" max="21" width="27.140625" style="89" customWidth="1"/>
    <col min="22" max="22" width="69.8515625" style="90" customWidth="1"/>
    <col min="23" max="23" width="60.00390625" style="91" customWidth="1"/>
    <col min="24" max="24" width="24.00390625" style="91" customWidth="1"/>
    <col min="25" max="25" width="11.421875" style="75" customWidth="1"/>
    <col min="26" max="26" width="11.57421875" style="75" bestFit="1" customWidth="1"/>
    <col min="27" max="16384" width="11.421875" style="75" customWidth="1"/>
  </cols>
  <sheetData>
    <row r="1" spans="1:24" ht="48.75" customHeight="1">
      <c r="A1" s="157" t="s">
        <v>194</v>
      </c>
      <c r="B1" s="158"/>
      <c r="C1" s="158"/>
      <c r="D1" s="159"/>
      <c r="E1" s="169" t="s">
        <v>71</v>
      </c>
      <c r="F1" s="170"/>
      <c r="G1" s="170"/>
      <c r="H1" s="170"/>
      <c r="I1" s="170"/>
      <c r="J1" s="170"/>
      <c r="K1" s="170"/>
      <c r="L1" s="170"/>
      <c r="M1" s="170"/>
      <c r="N1" s="170"/>
      <c r="O1" s="170"/>
      <c r="P1" s="170"/>
      <c r="Q1" s="170"/>
      <c r="R1" s="170"/>
      <c r="S1" s="170"/>
      <c r="T1" s="170"/>
      <c r="U1" s="171"/>
      <c r="V1" s="155"/>
      <c r="W1" s="155"/>
      <c r="X1" s="155"/>
    </row>
    <row r="2" spans="1:24" ht="37.5" customHeight="1">
      <c r="A2" s="160"/>
      <c r="B2" s="161"/>
      <c r="C2" s="161"/>
      <c r="D2" s="162"/>
      <c r="E2" s="172" t="s">
        <v>24</v>
      </c>
      <c r="F2" s="173"/>
      <c r="G2" s="173"/>
      <c r="H2" s="173"/>
      <c r="I2" s="173"/>
      <c r="J2" s="173"/>
      <c r="K2" s="173"/>
      <c r="L2" s="173"/>
      <c r="M2" s="173"/>
      <c r="N2" s="173"/>
      <c r="O2" s="173"/>
      <c r="P2" s="173"/>
      <c r="Q2" s="173"/>
      <c r="R2" s="173"/>
      <c r="S2" s="173"/>
      <c r="T2" s="173"/>
      <c r="U2" s="174"/>
      <c r="V2" s="155"/>
      <c r="W2" s="155"/>
      <c r="X2" s="155"/>
    </row>
    <row r="3" spans="1:24" ht="37.5" customHeight="1">
      <c r="A3" s="163"/>
      <c r="B3" s="164"/>
      <c r="C3" s="164"/>
      <c r="D3" s="165"/>
      <c r="E3" s="175"/>
      <c r="F3" s="176"/>
      <c r="G3" s="176"/>
      <c r="H3" s="176"/>
      <c r="I3" s="176"/>
      <c r="J3" s="176"/>
      <c r="K3" s="176"/>
      <c r="L3" s="176"/>
      <c r="M3" s="176"/>
      <c r="N3" s="176"/>
      <c r="O3" s="176"/>
      <c r="P3" s="176"/>
      <c r="Q3" s="176"/>
      <c r="R3" s="176"/>
      <c r="S3" s="176"/>
      <c r="T3" s="176"/>
      <c r="U3" s="177"/>
      <c r="V3" s="155"/>
      <c r="W3" s="155"/>
      <c r="X3" s="155"/>
    </row>
    <row r="4" spans="1:24" ht="30" customHeight="1">
      <c r="A4" s="166" t="s">
        <v>69</v>
      </c>
      <c r="B4" s="167"/>
      <c r="C4" s="167"/>
      <c r="D4" s="168"/>
      <c r="E4" s="166" t="s">
        <v>26</v>
      </c>
      <c r="F4" s="167"/>
      <c r="G4" s="167"/>
      <c r="H4" s="168"/>
      <c r="I4" s="166" t="s">
        <v>70</v>
      </c>
      <c r="J4" s="167"/>
      <c r="K4" s="167"/>
      <c r="L4" s="167"/>
      <c r="M4" s="167"/>
      <c r="N4" s="167"/>
      <c r="O4" s="167"/>
      <c r="P4" s="167"/>
      <c r="Q4" s="167"/>
      <c r="R4" s="167"/>
      <c r="S4" s="167"/>
      <c r="T4" s="167"/>
      <c r="U4" s="168"/>
      <c r="V4" s="156" t="s">
        <v>25</v>
      </c>
      <c r="W4" s="156"/>
      <c r="X4" s="156"/>
    </row>
    <row r="5" spans="1:24" ht="23.25" customHeight="1">
      <c r="A5" s="151" t="s">
        <v>0</v>
      </c>
      <c r="B5" s="151"/>
      <c r="C5" s="151"/>
      <c r="D5" s="151"/>
      <c r="E5" s="151" t="s">
        <v>1</v>
      </c>
      <c r="F5" s="151"/>
      <c r="G5" s="151"/>
      <c r="H5" s="151"/>
      <c r="I5" s="151"/>
      <c r="J5" s="151"/>
      <c r="K5" s="151"/>
      <c r="L5" s="151"/>
      <c r="M5" s="151" t="s">
        <v>2</v>
      </c>
      <c r="N5" s="151"/>
      <c r="O5" s="151"/>
      <c r="P5" s="151"/>
      <c r="Q5" s="152" t="s">
        <v>3</v>
      </c>
      <c r="R5" s="153"/>
      <c r="S5" s="153"/>
      <c r="T5" s="153"/>
      <c r="U5" s="153"/>
      <c r="V5" s="153"/>
      <c r="W5" s="153"/>
      <c r="X5" s="154"/>
    </row>
    <row r="6" spans="1:24" ht="141.75" customHeight="1">
      <c r="A6" s="129" t="s">
        <v>4</v>
      </c>
      <c r="B6" s="129" t="s">
        <v>21</v>
      </c>
      <c r="C6" s="129" t="s">
        <v>4</v>
      </c>
      <c r="D6" s="129" t="s">
        <v>22</v>
      </c>
      <c r="E6" s="129" t="s">
        <v>23</v>
      </c>
      <c r="F6" s="129" t="s">
        <v>5</v>
      </c>
      <c r="G6" s="129" t="s">
        <v>6</v>
      </c>
      <c r="H6" s="129" t="s">
        <v>7</v>
      </c>
      <c r="I6" s="129" t="s">
        <v>8</v>
      </c>
      <c r="J6" s="129" t="s">
        <v>9</v>
      </c>
      <c r="K6" s="129" t="s">
        <v>10</v>
      </c>
      <c r="L6" s="129" t="s">
        <v>11</v>
      </c>
      <c r="M6" s="10" t="s">
        <v>12</v>
      </c>
      <c r="N6" s="11" t="s">
        <v>13</v>
      </c>
      <c r="O6" s="9" t="s">
        <v>14</v>
      </c>
      <c r="P6" s="12" t="s">
        <v>15</v>
      </c>
      <c r="Q6" s="77" t="s">
        <v>16</v>
      </c>
      <c r="R6" s="77" t="s">
        <v>17</v>
      </c>
      <c r="S6" s="78" t="s">
        <v>18</v>
      </c>
      <c r="T6" s="78" t="s">
        <v>126</v>
      </c>
      <c r="U6" s="129" t="s">
        <v>19</v>
      </c>
      <c r="V6" s="76" t="s">
        <v>20</v>
      </c>
      <c r="W6" s="79" t="s">
        <v>99</v>
      </c>
      <c r="X6" s="79" t="s">
        <v>100</v>
      </c>
    </row>
    <row r="7" spans="1:24" ht="165.75" customHeight="1">
      <c r="A7" s="16">
        <v>6</v>
      </c>
      <c r="B7" s="19" t="s">
        <v>127</v>
      </c>
      <c r="C7" s="16">
        <v>6.2</v>
      </c>
      <c r="D7" s="19" t="s">
        <v>141</v>
      </c>
      <c r="E7" s="17" t="s">
        <v>31</v>
      </c>
      <c r="F7" s="16" t="s">
        <v>33</v>
      </c>
      <c r="G7" s="16" t="s">
        <v>34</v>
      </c>
      <c r="H7" s="18" t="s">
        <v>74</v>
      </c>
      <c r="I7" s="17" t="s">
        <v>183</v>
      </c>
      <c r="J7" s="16" t="s">
        <v>123</v>
      </c>
      <c r="K7" s="16" t="s">
        <v>124</v>
      </c>
      <c r="L7" s="20">
        <v>0.9</v>
      </c>
      <c r="M7" s="21" t="s">
        <v>203</v>
      </c>
      <c r="N7" s="21" t="s">
        <v>204</v>
      </c>
      <c r="O7" s="21" t="s">
        <v>205</v>
      </c>
      <c r="P7" s="21" t="s">
        <v>206</v>
      </c>
      <c r="Q7" s="92" t="s">
        <v>231</v>
      </c>
      <c r="R7" s="92" t="s">
        <v>231</v>
      </c>
      <c r="S7" s="20" t="s">
        <v>231</v>
      </c>
      <c r="T7" s="20" t="s">
        <v>231</v>
      </c>
      <c r="U7" s="131" t="s">
        <v>231</v>
      </c>
      <c r="V7" s="92" t="s">
        <v>231</v>
      </c>
      <c r="W7" s="92" t="s">
        <v>270</v>
      </c>
      <c r="X7" s="144" t="s">
        <v>272</v>
      </c>
    </row>
    <row r="8" spans="1:24" ht="141.75" customHeight="1">
      <c r="A8" s="16">
        <v>3</v>
      </c>
      <c r="B8" s="19" t="s">
        <v>128</v>
      </c>
      <c r="C8" s="16">
        <v>3.8</v>
      </c>
      <c r="D8" s="19" t="s">
        <v>148</v>
      </c>
      <c r="E8" s="17" t="s">
        <v>31</v>
      </c>
      <c r="F8" s="16" t="s">
        <v>32</v>
      </c>
      <c r="G8" s="16" t="s">
        <v>165</v>
      </c>
      <c r="H8" s="18" t="s">
        <v>164</v>
      </c>
      <c r="I8" s="17" t="s">
        <v>166</v>
      </c>
      <c r="J8" s="16" t="s">
        <v>123</v>
      </c>
      <c r="K8" s="16" t="s">
        <v>124</v>
      </c>
      <c r="L8" s="20">
        <v>1</v>
      </c>
      <c r="M8" s="21" t="s">
        <v>27</v>
      </c>
      <c r="N8" s="21" t="s">
        <v>28</v>
      </c>
      <c r="O8" s="21" t="s">
        <v>29</v>
      </c>
      <c r="P8" s="21" t="s">
        <v>30</v>
      </c>
      <c r="Q8" s="92">
        <v>1</v>
      </c>
      <c r="R8" s="92">
        <v>1</v>
      </c>
      <c r="S8" s="20">
        <f>Q8/R8</f>
        <v>1</v>
      </c>
      <c r="T8" s="20">
        <f aca="true" t="shared" si="0" ref="T8:T13">(S8/L8)</f>
        <v>1</v>
      </c>
      <c r="U8" s="131" t="str">
        <f>IF(S8&gt;=95%,$P$6,IF(S8&gt;=70%,$O$6,IF(S8&gt;=50%,$N$6,IF(S8&lt;50%,$M$6,"ojo"))))</f>
        <v>SATISFACTORIO</v>
      </c>
      <c r="V8" s="108" t="s">
        <v>249</v>
      </c>
      <c r="W8" s="150" t="s">
        <v>271</v>
      </c>
      <c r="X8" s="144" t="s">
        <v>272</v>
      </c>
    </row>
    <row r="9" spans="1:24" ht="141.75" customHeight="1">
      <c r="A9" s="16">
        <v>5</v>
      </c>
      <c r="B9" s="19" t="s">
        <v>199</v>
      </c>
      <c r="C9" s="16">
        <v>5.2</v>
      </c>
      <c r="D9" s="19" t="s">
        <v>135</v>
      </c>
      <c r="E9" s="17" t="s">
        <v>31</v>
      </c>
      <c r="F9" s="16" t="s">
        <v>38</v>
      </c>
      <c r="G9" s="16" t="s">
        <v>197</v>
      </c>
      <c r="H9" s="18" t="s">
        <v>196</v>
      </c>
      <c r="I9" s="17" t="s">
        <v>198</v>
      </c>
      <c r="J9" s="16">
        <v>2</v>
      </c>
      <c r="K9" s="16" t="s">
        <v>124</v>
      </c>
      <c r="L9" s="20">
        <v>1</v>
      </c>
      <c r="M9" s="21" t="s">
        <v>27</v>
      </c>
      <c r="N9" s="21" t="s">
        <v>28</v>
      </c>
      <c r="O9" s="21" t="s">
        <v>29</v>
      </c>
      <c r="P9" s="21" t="s">
        <v>30</v>
      </c>
      <c r="Q9" s="92">
        <v>2</v>
      </c>
      <c r="R9" s="92">
        <v>2</v>
      </c>
      <c r="S9" s="20">
        <f>Q9/R9</f>
        <v>1</v>
      </c>
      <c r="T9" s="20">
        <f t="shared" si="0"/>
        <v>1</v>
      </c>
      <c r="U9" s="131" t="str">
        <f>IF(S9&gt;=95%,$P$6,IF(S9&gt;=70%,$O$6,IF(S9&gt;=50%,$N$6,IF(S9&lt;50%,$M$6,"ojo"))))</f>
        <v>SATISFACTORIO</v>
      </c>
      <c r="V9" s="136" t="s">
        <v>250</v>
      </c>
      <c r="W9" s="150" t="s">
        <v>273</v>
      </c>
      <c r="X9" s="144" t="s">
        <v>272</v>
      </c>
    </row>
    <row r="10" spans="1:24" ht="135" customHeight="1">
      <c r="A10" s="22">
        <v>4</v>
      </c>
      <c r="B10" s="24" t="s">
        <v>156</v>
      </c>
      <c r="C10" s="22">
        <v>4.4</v>
      </c>
      <c r="D10" s="24" t="s">
        <v>221</v>
      </c>
      <c r="E10" s="22" t="s">
        <v>101</v>
      </c>
      <c r="F10" s="23" t="s">
        <v>33</v>
      </c>
      <c r="G10" s="23" t="s">
        <v>142</v>
      </c>
      <c r="H10" s="25" t="s">
        <v>223</v>
      </c>
      <c r="I10" s="22" t="s">
        <v>225</v>
      </c>
      <c r="J10" s="23" t="s">
        <v>123</v>
      </c>
      <c r="K10" s="23" t="s">
        <v>125</v>
      </c>
      <c r="L10" s="128">
        <v>0.8</v>
      </c>
      <c r="M10" s="23" t="s">
        <v>227</v>
      </c>
      <c r="N10" s="22" t="s">
        <v>228</v>
      </c>
      <c r="O10" s="23" t="s">
        <v>229</v>
      </c>
      <c r="P10" s="22" t="s">
        <v>230</v>
      </c>
      <c r="Q10" s="93">
        <v>452</v>
      </c>
      <c r="R10" s="94">
        <v>2026</v>
      </c>
      <c r="S10" s="123">
        <f>Q10/R10</f>
        <v>0.22309970384995065</v>
      </c>
      <c r="T10" s="123">
        <f t="shared" si="0"/>
        <v>0.27887462981243827</v>
      </c>
      <c r="U10" s="131" t="str">
        <f>IF(S10&gt;=75%,$P$6,IF(S10&gt;=50%,$O$6,IF(S10&gt;=30%,$N$6,IF(S10&lt;30%,$M$6,"ojo"))))</f>
        <v>INSATISFACTORIO</v>
      </c>
      <c r="V10" s="109" t="s">
        <v>256</v>
      </c>
      <c r="W10" s="140" t="s">
        <v>265</v>
      </c>
      <c r="X10" s="141" t="s">
        <v>263</v>
      </c>
    </row>
    <row r="11" spans="1:24" ht="134.25" customHeight="1">
      <c r="A11" s="22">
        <v>4</v>
      </c>
      <c r="B11" s="24" t="s">
        <v>156</v>
      </c>
      <c r="C11" s="22">
        <v>4.4</v>
      </c>
      <c r="D11" s="24" t="s">
        <v>221</v>
      </c>
      <c r="E11" s="22" t="s">
        <v>101</v>
      </c>
      <c r="F11" s="23" t="s">
        <v>33</v>
      </c>
      <c r="G11" s="23" t="s">
        <v>222</v>
      </c>
      <c r="H11" s="25" t="s">
        <v>224</v>
      </c>
      <c r="I11" s="22" t="s">
        <v>226</v>
      </c>
      <c r="J11" s="23" t="s">
        <v>123</v>
      </c>
      <c r="K11" s="23" t="s">
        <v>125</v>
      </c>
      <c r="L11" s="128">
        <v>0.8</v>
      </c>
      <c r="M11" s="23" t="s">
        <v>227</v>
      </c>
      <c r="N11" s="22" t="s">
        <v>228</v>
      </c>
      <c r="O11" s="23" t="s">
        <v>229</v>
      </c>
      <c r="P11" s="22" t="s">
        <v>230</v>
      </c>
      <c r="Q11" s="93">
        <v>112</v>
      </c>
      <c r="R11" s="94">
        <v>138</v>
      </c>
      <c r="S11" s="123">
        <f>Q11/R11</f>
        <v>0.8115942028985508</v>
      </c>
      <c r="T11" s="123">
        <f t="shared" si="0"/>
        <v>1.0144927536231885</v>
      </c>
      <c r="U11" s="131" t="str">
        <f>IF(S11&gt;=75%,$P$6,IF(S11&gt;=50%,$O$6,IF(S11&gt;=30%,$N$6,IF(S11&lt;30%,$M$6,"ojo"))))</f>
        <v>SATISFACTORIO</v>
      </c>
      <c r="V11" s="109" t="s">
        <v>257</v>
      </c>
      <c r="W11" s="109" t="s">
        <v>266</v>
      </c>
      <c r="X11" s="141" t="s">
        <v>263</v>
      </c>
    </row>
    <row r="12" spans="1:24" ht="132.75" customHeight="1">
      <c r="A12" s="26">
        <v>2</v>
      </c>
      <c r="B12" s="28" t="s">
        <v>143</v>
      </c>
      <c r="C12" s="26">
        <v>2.1</v>
      </c>
      <c r="D12" s="28" t="s">
        <v>144</v>
      </c>
      <c r="E12" s="27" t="s">
        <v>37</v>
      </c>
      <c r="F12" s="29" t="s">
        <v>32</v>
      </c>
      <c r="G12" s="29" t="s">
        <v>39</v>
      </c>
      <c r="H12" s="30" t="s">
        <v>129</v>
      </c>
      <c r="I12" s="27" t="s">
        <v>163</v>
      </c>
      <c r="J12" s="27" t="s">
        <v>123</v>
      </c>
      <c r="K12" s="26" t="s">
        <v>125</v>
      </c>
      <c r="L12" s="29" t="s">
        <v>35</v>
      </c>
      <c r="M12" s="26" t="s">
        <v>209</v>
      </c>
      <c r="N12" s="26" t="s">
        <v>208</v>
      </c>
      <c r="O12" s="26" t="s">
        <v>207</v>
      </c>
      <c r="P12" s="26" t="s">
        <v>195</v>
      </c>
      <c r="Q12" s="95">
        <v>25</v>
      </c>
      <c r="R12" s="95">
        <v>25</v>
      </c>
      <c r="S12" s="124">
        <f aca="true" t="shared" si="1" ref="S12:S18">Q12/R12</f>
        <v>1</v>
      </c>
      <c r="T12" s="124">
        <f t="shared" si="0"/>
        <v>1.0526315789473684</v>
      </c>
      <c r="U12" s="131" t="str">
        <f>IF(S12&gt;=90%,$P$6,IF(S12&gt;=65%,$O$6,IF(S12&gt;=45%,$N$6,IF(S12&lt;45%,$M$6,"ojo"))))</f>
        <v>SATISFACTORIO</v>
      </c>
      <c r="V12" s="110" t="s">
        <v>237</v>
      </c>
      <c r="W12" s="149" t="s">
        <v>289</v>
      </c>
      <c r="X12" s="95" t="s">
        <v>263</v>
      </c>
    </row>
    <row r="13" spans="1:24" ht="163.5" customHeight="1">
      <c r="A13" s="31">
        <v>1</v>
      </c>
      <c r="B13" s="35" t="s">
        <v>145</v>
      </c>
      <c r="C13" s="36">
        <v>1.2</v>
      </c>
      <c r="D13" s="35" t="s">
        <v>130</v>
      </c>
      <c r="E13" s="34" t="s">
        <v>40</v>
      </c>
      <c r="F13" s="31" t="s">
        <v>32</v>
      </c>
      <c r="G13" s="31" t="s">
        <v>41</v>
      </c>
      <c r="H13" s="33" t="s">
        <v>72</v>
      </c>
      <c r="I13" s="31" t="s">
        <v>184</v>
      </c>
      <c r="J13" s="32" t="s">
        <v>123</v>
      </c>
      <c r="K13" s="31" t="s">
        <v>125</v>
      </c>
      <c r="L13" s="37">
        <v>0.95</v>
      </c>
      <c r="M13" s="31" t="s">
        <v>209</v>
      </c>
      <c r="N13" s="31" t="s">
        <v>208</v>
      </c>
      <c r="O13" s="31" t="s">
        <v>207</v>
      </c>
      <c r="P13" s="31" t="s">
        <v>195</v>
      </c>
      <c r="Q13" s="96">
        <v>16077</v>
      </c>
      <c r="R13" s="96">
        <v>16077</v>
      </c>
      <c r="S13" s="37">
        <f t="shared" si="1"/>
        <v>1</v>
      </c>
      <c r="T13" s="32">
        <f t="shared" si="0"/>
        <v>1.0526315789473684</v>
      </c>
      <c r="U13" s="131" t="str">
        <f>IF(S13&gt;=90%,$P$6,IF(S13&gt;=65%,$O$6,IF(S13&gt;=45%,$N$6,IF(S13&lt;45%,$M$6,"ojo"))))</f>
        <v>SATISFACTORIO</v>
      </c>
      <c r="V13" s="111" t="s">
        <v>255</v>
      </c>
      <c r="W13" s="111" t="s">
        <v>288</v>
      </c>
      <c r="X13" s="97" t="s">
        <v>263</v>
      </c>
    </row>
    <row r="14" spans="1:24" ht="137.25" customHeight="1">
      <c r="A14" s="38">
        <v>5</v>
      </c>
      <c r="B14" s="42" t="s">
        <v>132</v>
      </c>
      <c r="C14" s="39">
        <v>5.3</v>
      </c>
      <c r="D14" s="41" t="s">
        <v>131</v>
      </c>
      <c r="E14" s="39" t="s">
        <v>42</v>
      </c>
      <c r="F14" s="38" t="s">
        <v>32</v>
      </c>
      <c r="G14" s="39" t="s">
        <v>43</v>
      </c>
      <c r="H14" s="40" t="s">
        <v>44</v>
      </c>
      <c r="I14" s="39" t="s">
        <v>172</v>
      </c>
      <c r="J14" s="39" t="s">
        <v>123</v>
      </c>
      <c r="K14" s="39" t="s">
        <v>124</v>
      </c>
      <c r="L14" s="43">
        <v>0.95</v>
      </c>
      <c r="M14" s="80" t="s">
        <v>209</v>
      </c>
      <c r="N14" s="81" t="s">
        <v>208</v>
      </c>
      <c r="O14" s="82" t="s">
        <v>207</v>
      </c>
      <c r="P14" s="83" t="s">
        <v>195</v>
      </c>
      <c r="Q14" s="98" t="s">
        <v>231</v>
      </c>
      <c r="R14" s="98" t="s">
        <v>231</v>
      </c>
      <c r="S14" s="98" t="s">
        <v>231</v>
      </c>
      <c r="T14" s="98" t="s">
        <v>231</v>
      </c>
      <c r="U14" s="98" t="s">
        <v>231</v>
      </c>
      <c r="V14" s="137" t="s">
        <v>258</v>
      </c>
      <c r="W14" s="137" t="s">
        <v>274</v>
      </c>
      <c r="X14" s="99" t="s">
        <v>272</v>
      </c>
    </row>
    <row r="15" spans="1:24" ht="114.75" customHeight="1">
      <c r="A15" s="44">
        <v>5</v>
      </c>
      <c r="B15" s="46" t="s">
        <v>132</v>
      </c>
      <c r="C15" s="44">
        <v>5.5</v>
      </c>
      <c r="D15" s="46" t="s">
        <v>146</v>
      </c>
      <c r="E15" s="44" t="s">
        <v>45</v>
      </c>
      <c r="F15" s="45" t="s">
        <v>38</v>
      </c>
      <c r="G15" s="44" t="s">
        <v>46</v>
      </c>
      <c r="H15" s="48" t="s">
        <v>107</v>
      </c>
      <c r="I15" s="44" t="s">
        <v>185</v>
      </c>
      <c r="J15" s="44" t="s">
        <v>123</v>
      </c>
      <c r="K15" s="44" t="s">
        <v>124</v>
      </c>
      <c r="L15" s="47">
        <v>1</v>
      </c>
      <c r="M15" s="84" t="s">
        <v>27</v>
      </c>
      <c r="N15" s="85" t="s">
        <v>28</v>
      </c>
      <c r="O15" s="86" t="s">
        <v>29</v>
      </c>
      <c r="P15" s="87" t="s">
        <v>30</v>
      </c>
      <c r="Q15" s="100">
        <v>3130</v>
      </c>
      <c r="R15" s="100">
        <v>3130</v>
      </c>
      <c r="S15" s="47">
        <f t="shared" si="1"/>
        <v>1</v>
      </c>
      <c r="T15" s="47">
        <f>S15/L15</f>
        <v>1</v>
      </c>
      <c r="U15" s="131" t="str">
        <f aca="true" t="shared" si="2" ref="U15:U27">IF(S15&gt;=95%,$P$6,IF(S15&gt;=70%,$O$6,IF(S15&gt;=50%,$N$6,IF(S15&lt;50%,$M$6,"ojo"))))</f>
        <v>SATISFACTORIO</v>
      </c>
      <c r="V15" s="119" t="s">
        <v>259</v>
      </c>
      <c r="W15" s="148" t="s">
        <v>275</v>
      </c>
      <c r="X15" s="100" t="s">
        <v>272</v>
      </c>
    </row>
    <row r="16" spans="1:24" ht="123.75" customHeight="1">
      <c r="A16" s="44">
        <v>3</v>
      </c>
      <c r="B16" s="46" t="s">
        <v>128</v>
      </c>
      <c r="C16" s="44">
        <v>3.7</v>
      </c>
      <c r="D16" s="46" t="s">
        <v>133</v>
      </c>
      <c r="E16" s="44" t="s">
        <v>45</v>
      </c>
      <c r="F16" s="45" t="s">
        <v>105</v>
      </c>
      <c r="G16" s="44" t="s">
        <v>47</v>
      </c>
      <c r="H16" s="48" t="s">
        <v>104</v>
      </c>
      <c r="I16" s="44" t="s">
        <v>186</v>
      </c>
      <c r="J16" s="44" t="s">
        <v>123</v>
      </c>
      <c r="K16" s="44" t="s">
        <v>125</v>
      </c>
      <c r="L16" s="47">
        <v>1</v>
      </c>
      <c r="M16" s="84" t="s">
        <v>27</v>
      </c>
      <c r="N16" s="85" t="s">
        <v>28</v>
      </c>
      <c r="O16" s="86" t="s">
        <v>29</v>
      </c>
      <c r="P16" s="87" t="s">
        <v>30</v>
      </c>
      <c r="Q16" s="100">
        <v>30</v>
      </c>
      <c r="R16" s="100">
        <v>30</v>
      </c>
      <c r="S16" s="47">
        <f t="shared" si="1"/>
        <v>1</v>
      </c>
      <c r="T16" s="47">
        <f aca="true" t="shared" si="3" ref="T16:T27">(S16/L16)</f>
        <v>1</v>
      </c>
      <c r="U16" s="131" t="str">
        <f t="shared" si="2"/>
        <v>SATISFACTORIO</v>
      </c>
      <c r="V16" s="119" t="s">
        <v>260</v>
      </c>
      <c r="W16" s="148" t="s">
        <v>276</v>
      </c>
      <c r="X16" s="100" t="s">
        <v>272</v>
      </c>
    </row>
    <row r="17" spans="1:24" ht="117.75" customHeight="1">
      <c r="A17" s="44">
        <v>3</v>
      </c>
      <c r="B17" s="46" t="s">
        <v>128</v>
      </c>
      <c r="C17" s="44">
        <v>3.11</v>
      </c>
      <c r="D17" s="46" t="s">
        <v>147</v>
      </c>
      <c r="E17" s="44" t="s">
        <v>45</v>
      </c>
      <c r="F17" s="45" t="s">
        <v>32</v>
      </c>
      <c r="G17" s="44" t="s">
        <v>48</v>
      </c>
      <c r="H17" s="48" t="s">
        <v>106</v>
      </c>
      <c r="I17" s="44" t="s">
        <v>187</v>
      </c>
      <c r="J17" s="44" t="s">
        <v>123</v>
      </c>
      <c r="K17" s="44" t="s">
        <v>125</v>
      </c>
      <c r="L17" s="47">
        <v>1</v>
      </c>
      <c r="M17" s="84" t="s">
        <v>27</v>
      </c>
      <c r="N17" s="85" t="s">
        <v>28</v>
      </c>
      <c r="O17" s="86" t="s">
        <v>29</v>
      </c>
      <c r="P17" s="87" t="s">
        <v>30</v>
      </c>
      <c r="Q17" s="100">
        <v>213</v>
      </c>
      <c r="R17" s="100">
        <v>213</v>
      </c>
      <c r="S17" s="47">
        <f t="shared" si="1"/>
        <v>1</v>
      </c>
      <c r="T17" s="47">
        <f t="shared" si="3"/>
        <v>1</v>
      </c>
      <c r="U17" s="131" t="str">
        <f t="shared" si="2"/>
        <v>SATISFACTORIO</v>
      </c>
      <c r="V17" s="119" t="s">
        <v>238</v>
      </c>
      <c r="W17" s="148" t="s">
        <v>277</v>
      </c>
      <c r="X17" s="100" t="s">
        <v>272</v>
      </c>
    </row>
    <row r="18" spans="1:24" ht="123.75" customHeight="1">
      <c r="A18" s="44">
        <v>3</v>
      </c>
      <c r="B18" s="46" t="s">
        <v>128</v>
      </c>
      <c r="C18" s="44">
        <v>3.8</v>
      </c>
      <c r="D18" s="46" t="s">
        <v>149</v>
      </c>
      <c r="E18" s="44" t="s">
        <v>45</v>
      </c>
      <c r="F18" s="45" t="s">
        <v>105</v>
      </c>
      <c r="G18" s="44" t="s">
        <v>111</v>
      </c>
      <c r="H18" s="48" t="s">
        <v>118</v>
      </c>
      <c r="I18" s="44" t="s">
        <v>188</v>
      </c>
      <c r="J18" s="44" t="s">
        <v>123</v>
      </c>
      <c r="K18" s="44" t="s">
        <v>125</v>
      </c>
      <c r="L18" s="47">
        <v>1</v>
      </c>
      <c r="M18" s="84" t="s">
        <v>27</v>
      </c>
      <c r="N18" s="85" t="s">
        <v>28</v>
      </c>
      <c r="O18" s="86" t="s">
        <v>29</v>
      </c>
      <c r="P18" s="87" t="s">
        <v>30</v>
      </c>
      <c r="Q18" s="100">
        <v>121397</v>
      </c>
      <c r="R18" s="100">
        <v>154001</v>
      </c>
      <c r="S18" s="47">
        <f t="shared" si="1"/>
        <v>0.7882870890448763</v>
      </c>
      <c r="T18" s="47">
        <f t="shared" si="3"/>
        <v>0.7882870890448763</v>
      </c>
      <c r="U18" s="131" t="str">
        <f t="shared" si="2"/>
        <v>ACEPTABLE</v>
      </c>
      <c r="V18" s="119" t="s">
        <v>261</v>
      </c>
      <c r="W18" s="148" t="s">
        <v>278</v>
      </c>
      <c r="X18" s="100" t="s">
        <v>272</v>
      </c>
    </row>
    <row r="19" spans="1:24" ht="168" customHeight="1">
      <c r="A19" s="49">
        <v>3</v>
      </c>
      <c r="B19" s="120" t="s">
        <v>173</v>
      </c>
      <c r="C19" s="50" t="s">
        <v>174</v>
      </c>
      <c r="D19" s="120" t="s">
        <v>175</v>
      </c>
      <c r="E19" s="49" t="s">
        <v>49</v>
      </c>
      <c r="F19" s="49" t="s">
        <v>33</v>
      </c>
      <c r="G19" s="50" t="s">
        <v>155</v>
      </c>
      <c r="H19" s="121" t="s">
        <v>176</v>
      </c>
      <c r="I19" s="49" t="s">
        <v>189</v>
      </c>
      <c r="J19" s="49" t="s">
        <v>123</v>
      </c>
      <c r="K19" s="50" t="s">
        <v>125</v>
      </c>
      <c r="L19" s="122">
        <v>0.91</v>
      </c>
      <c r="M19" s="49" t="s">
        <v>203</v>
      </c>
      <c r="N19" s="49" t="s">
        <v>204</v>
      </c>
      <c r="O19" s="50" t="s">
        <v>205</v>
      </c>
      <c r="P19" s="49" t="s">
        <v>206</v>
      </c>
      <c r="Q19" s="133">
        <v>13</v>
      </c>
      <c r="R19" s="133">
        <v>16</v>
      </c>
      <c r="S19" s="125">
        <f aca="true" t="shared" si="4" ref="S19:S37">Q19/R19</f>
        <v>0.8125</v>
      </c>
      <c r="T19" s="125">
        <f t="shared" si="3"/>
        <v>0.8928571428571428</v>
      </c>
      <c r="U19" s="131" t="str">
        <f>IF(S19&gt;=85%,$P$6,IF(S19&gt;=60%,$O$6,IF(S19&gt;=40%,$N$6,IF(S19&lt;40%,$M$6,"ojo"))))</f>
        <v>ACEPTABLE</v>
      </c>
      <c r="V19" s="130" t="s">
        <v>246</v>
      </c>
      <c r="W19" s="130" t="s">
        <v>267</v>
      </c>
      <c r="X19" s="142" t="s">
        <v>263</v>
      </c>
    </row>
    <row r="20" spans="1:24" ht="117.75" customHeight="1">
      <c r="A20" s="49">
        <v>3</v>
      </c>
      <c r="B20" s="120" t="s">
        <v>173</v>
      </c>
      <c r="C20" s="50" t="s">
        <v>174</v>
      </c>
      <c r="D20" s="120" t="s">
        <v>133</v>
      </c>
      <c r="E20" s="49" t="s">
        <v>49</v>
      </c>
      <c r="F20" s="49" t="s">
        <v>38</v>
      </c>
      <c r="G20" s="50" t="s">
        <v>177</v>
      </c>
      <c r="H20" s="121" t="s">
        <v>178</v>
      </c>
      <c r="I20" s="49" t="s">
        <v>210</v>
      </c>
      <c r="J20" s="49" t="s">
        <v>134</v>
      </c>
      <c r="K20" s="50" t="s">
        <v>125</v>
      </c>
      <c r="L20" s="122">
        <v>0.9</v>
      </c>
      <c r="M20" s="49" t="s">
        <v>203</v>
      </c>
      <c r="N20" s="49" t="s">
        <v>204</v>
      </c>
      <c r="O20" s="50" t="s">
        <v>205</v>
      </c>
      <c r="P20" s="49" t="s">
        <v>206</v>
      </c>
      <c r="Q20" s="133">
        <v>5</v>
      </c>
      <c r="R20" s="133">
        <v>5</v>
      </c>
      <c r="S20" s="125">
        <f t="shared" si="4"/>
        <v>1</v>
      </c>
      <c r="T20" s="125">
        <f t="shared" si="3"/>
        <v>1.1111111111111112</v>
      </c>
      <c r="U20" s="131" t="str">
        <f>IF(S20&gt;=85%,$P$6,IF(S20&gt;=60%,$O$6,IF(S20&gt;=40%,$N$6,IF(S20&lt;40%,$M$6,"ojo"))))</f>
        <v>SATISFACTORIO</v>
      </c>
      <c r="V20" s="130" t="s">
        <v>247</v>
      </c>
      <c r="W20" s="143" t="s">
        <v>268</v>
      </c>
      <c r="X20" s="142" t="s">
        <v>263</v>
      </c>
    </row>
    <row r="21" spans="1:24" ht="137.25" customHeight="1">
      <c r="A21" s="49">
        <v>3</v>
      </c>
      <c r="B21" s="120" t="s">
        <v>128</v>
      </c>
      <c r="C21" s="50" t="s">
        <v>179</v>
      </c>
      <c r="D21" s="120" t="s">
        <v>133</v>
      </c>
      <c r="E21" s="49" t="s">
        <v>49</v>
      </c>
      <c r="F21" s="49" t="s">
        <v>38</v>
      </c>
      <c r="G21" s="50" t="s">
        <v>180</v>
      </c>
      <c r="H21" s="121" t="s">
        <v>181</v>
      </c>
      <c r="I21" s="49" t="s">
        <v>182</v>
      </c>
      <c r="J21" s="49" t="s">
        <v>123</v>
      </c>
      <c r="K21" s="50" t="s">
        <v>124</v>
      </c>
      <c r="L21" s="122">
        <v>1</v>
      </c>
      <c r="M21" s="49" t="s">
        <v>27</v>
      </c>
      <c r="N21" s="49" t="s">
        <v>28</v>
      </c>
      <c r="O21" s="50" t="s">
        <v>29</v>
      </c>
      <c r="P21" s="49" t="s">
        <v>30</v>
      </c>
      <c r="Q21" s="133">
        <v>50</v>
      </c>
      <c r="R21" s="133">
        <v>50</v>
      </c>
      <c r="S21" s="125">
        <f t="shared" si="4"/>
        <v>1</v>
      </c>
      <c r="T21" s="125">
        <f t="shared" si="3"/>
        <v>1</v>
      </c>
      <c r="U21" s="131" t="str">
        <f t="shared" si="2"/>
        <v>SATISFACTORIO</v>
      </c>
      <c r="V21" s="130" t="s">
        <v>248</v>
      </c>
      <c r="W21" s="130" t="s">
        <v>269</v>
      </c>
      <c r="X21" s="142" t="s">
        <v>263</v>
      </c>
    </row>
    <row r="22" spans="1:24" ht="106.5" customHeight="1">
      <c r="A22" s="51">
        <v>5</v>
      </c>
      <c r="B22" s="52" t="s">
        <v>150</v>
      </c>
      <c r="C22" s="51">
        <v>5.2</v>
      </c>
      <c r="D22" s="52" t="s">
        <v>135</v>
      </c>
      <c r="E22" s="51" t="s">
        <v>113</v>
      </c>
      <c r="F22" s="51" t="s">
        <v>32</v>
      </c>
      <c r="G22" s="51" t="s">
        <v>50</v>
      </c>
      <c r="H22" s="54" t="s">
        <v>67</v>
      </c>
      <c r="I22" s="51" t="s">
        <v>136</v>
      </c>
      <c r="J22" s="51" t="s">
        <v>123</v>
      </c>
      <c r="K22" s="51" t="s">
        <v>124</v>
      </c>
      <c r="L22" s="53">
        <v>0.95</v>
      </c>
      <c r="M22" s="51" t="s">
        <v>209</v>
      </c>
      <c r="N22" s="51" t="s">
        <v>208</v>
      </c>
      <c r="O22" s="51" t="s">
        <v>207</v>
      </c>
      <c r="P22" s="51" t="s">
        <v>195</v>
      </c>
      <c r="Q22" s="101" t="s">
        <v>231</v>
      </c>
      <c r="R22" s="101" t="s">
        <v>231</v>
      </c>
      <c r="S22" s="53" t="s">
        <v>231</v>
      </c>
      <c r="T22" s="126" t="s">
        <v>231</v>
      </c>
      <c r="U22" s="135" t="s">
        <v>231</v>
      </c>
      <c r="V22" s="112" t="s">
        <v>236</v>
      </c>
      <c r="W22" s="134" t="s">
        <v>270</v>
      </c>
      <c r="X22" s="134" t="s">
        <v>272</v>
      </c>
    </row>
    <row r="23" spans="1:24" ht="102.75" customHeight="1">
      <c r="A23" s="51">
        <v>5</v>
      </c>
      <c r="B23" s="52" t="s">
        <v>132</v>
      </c>
      <c r="C23" s="51">
        <v>5.2</v>
      </c>
      <c r="D23" s="52" t="s">
        <v>135</v>
      </c>
      <c r="E23" s="51" t="s">
        <v>113</v>
      </c>
      <c r="F23" s="51" t="s">
        <v>32</v>
      </c>
      <c r="G23" s="51" t="s">
        <v>51</v>
      </c>
      <c r="H23" s="54" t="s">
        <v>68</v>
      </c>
      <c r="I23" s="51" t="s">
        <v>137</v>
      </c>
      <c r="J23" s="51" t="s">
        <v>123</v>
      </c>
      <c r="K23" s="51" t="s">
        <v>124</v>
      </c>
      <c r="L23" s="53">
        <v>0.95</v>
      </c>
      <c r="M23" s="51" t="s">
        <v>209</v>
      </c>
      <c r="N23" s="51" t="s">
        <v>208</v>
      </c>
      <c r="O23" s="51" t="s">
        <v>207</v>
      </c>
      <c r="P23" s="51" t="s">
        <v>195</v>
      </c>
      <c r="Q23" s="101" t="s">
        <v>231</v>
      </c>
      <c r="R23" s="134" t="s">
        <v>231</v>
      </c>
      <c r="S23" s="132" t="s">
        <v>231</v>
      </c>
      <c r="T23" s="135" t="s">
        <v>231</v>
      </c>
      <c r="U23" s="135" t="s">
        <v>231</v>
      </c>
      <c r="V23" s="112" t="s">
        <v>236</v>
      </c>
      <c r="W23" s="134" t="s">
        <v>270</v>
      </c>
      <c r="X23" s="134" t="s">
        <v>272</v>
      </c>
    </row>
    <row r="24" spans="1:24" ht="304.5" customHeight="1">
      <c r="A24" s="51">
        <v>5</v>
      </c>
      <c r="B24" s="52" t="s">
        <v>132</v>
      </c>
      <c r="C24" s="51">
        <v>5.1</v>
      </c>
      <c r="D24" s="52" t="s">
        <v>151</v>
      </c>
      <c r="E24" s="51" t="s">
        <v>112</v>
      </c>
      <c r="F24" s="51" t="s">
        <v>170</v>
      </c>
      <c r="G24" s="51" t="s">
        <v>52</v>
      </c>
      <c r="H24" s="54" t="s">
        <v>114</v>
      </c>
      <c r="I24" s="51" t="s">
        <v>138</v>
      </c>
      <c r="J24" s="51" t="s">
        <v>123</v>
      </c>
      <c r="K24" s="51" t="s">
        <v>125</v>
      </c>
      <c r="L24" s="53">
        <v>0.95</v>
      </c>
      <c r="M24" s="51" t="s">
        <v>209</v>
      </c>
      <c r="N24" s="51" t="s">
        <v>208</v>
      </c>
      <c r="O24" s="51" t="s">
        <v>207</v>
      </c>
      <c r="P24" s="51" t="s">
        <v>195</v>
      </c>
      <c r="Q24" s="101">
        <f>(1234669977+1293916377)</f>
        <v>2528586354</v>
      </c>
      <c r="R24" s="101">
        <f>(1364845224.38+1436114441)</f>
        <v>2800959665.38</v>
      </c>
      <c r="S24" s="53">
        <f t="shared" si="4"/>
        <v>0.9027571461501043</v>
      </c>
      <c r="T24" s="53">
        <f t="shared" si="3"/>
        <v>0.9502706801580045</v>
      </c>
      <c r="U24" s="131" t="str">
        <f>IF(S24&gt;=90%,$P$6,IF(S24&gt;=65%,$O$6,IF(S24&gt;=45%,$N$6,IF(S24&lt;45%,$M$6,"ojo"))))</f>
        <v>SATISFACTORIO</v>
      </c>
      <c r="V24" s="112" t="s">
        <v>233</v>
      </c>
      <c r="W24" s="145" t="s">
        <v>279</v>
      </c>
      <c r="X24" s="134" t="s">
        <v>272</v>
      </c>
    </row>
    <row r="25" spans="1:24" ht="147" customHeight="1">
      <c r="A25" s="51">
        <v>5</v>
      </c>
      <c r="B25" s="52" t="s">
        <v>132</v>
      </c>
      <c r="C25" s="51">
        <v>5.1</v>
      </c>
      <c r="D25" s="52" t="s">
        <v>151</v>
      </c>
      <c r="E25" s="51" t="s">
        <v>112</v>
      </c>
      <c r="F25" s="51" t="s">
        <v>170</v>
      </c>
      <c r="G25" s="51" t="s">
        <v>53</v>
      </c>
      <c r="H25" s="54" t="s">
        <v>115</v>
      </c>
      <c r="I25" s="51" t="s">
        <v>139</v>
      </c>
      <c r="J25" s="51" t="s">
        <v>123</v>
      </c>
      <c r="K25" s="51" t="s">
        <v>125</v>
      </c>
      <c r="L25" s="53">
        <v>0.9</v>
      </c>
      <c r="M25" s="51" t="s">
        <v>203</v>
      </c>
      <c r="N25" s="51" t="s">
        <v>204</v>
      </c>
      <c r="O25" s="51" t="s">
        <v>205</v>
      </c>
      <c r="P25" s="51" t="s">
        <v>206</v>
      </c>
      <c r="Q25" s="101">
        <f>(310798205.5+172754993.93)</f>
        <v>483553199.43</v>
      </c>
      <c r="R25" s="101">
        <f>(343357968.33+181721299.49)</f>
        <v>525079267.82</v>
      </c>
      <c r="S25" s="53">
        <f t="shared" si="4"/>
        <v>0.9209146676797848</v>
      </c>
      <c r="T25" s="53">
        <f t="shared" si="3"/>
        <v>1.0232385196442053</v>
      </c>
      <c r="U25" s="131" t="str">
        <f>IF(S25&gt;=85%,$P$6,IF(S25&gt;=60%,$O$6,IF(S25&gt;=40%,$N$6,IF(S25&lt;40%,$M$6,"ojo"))))</f>
        <v>SATISFACTORIO</v>
      </c>
      <c r="V25" s="112" t="s">
        <v>234</v>
      </c>
      <c r="W25" s="145" t="s">
        <v>280</v>
      </c>
      <c r="X25" s="134" t="s">
        <v>272</v>
      </c>
    </row>
    <row r="26" spans="1:24" ht="250.5" customHeight="1">
      <c r="A26" s="51">
        <v>5</v>
      </c>
      <c r="B26" s="52" t="s">
        <v>132</v>
      </c>
      <c r="C26" s="51">
        <v>5.1</v>
      </c>
      <c r="D26" s="52" t="s">
        <v>151</v>
      </c>
      <c r="E26" s="51" t="s">
        <v>112</v>
      </c>
      <c r="F26" s="51" t="s">
        <v>170</v>
      </c>
      <c r="G26" s="51" t="s">
        <v>117</v>
      </c>
      <c r="H26" s="54" t="s">
        <v>116</v>
      </c>
      <c r="I26" s="51" t="s">
        <v>139</v>
      </c>
      <c r="J26" s="51" t="s">
        <v>123</v>
      </c>
      <c r="K26" s="51" t="s">
        <v>125</v>
      </c>
      <c r="L26" s="53">
        <v>0.95</v>
      </c>
      <c r="M26" s="51" t="s">
        <v>209</v>
      </c>
      <c r="N26" s="51" t="s">
        <v>208</v>
      </c>
      <c r="O26" s="51" t="s">
        <v>207</v>
      </c>
      <c r="P26" s="51" t="s">
        <v>195</v>
      </c>
      <c r="Q26" s="101">
        <f>(80725202495.04+106886076665.71)</f>
        <v>187611279160.75</v>
      </c>
      <c r="R26" s="101">
        <f>(83248848904.53+108245987582.14)</f>
        <v>191494836486.66998</v>
      </c>
      <c r="S26" s="53">
        <f t="shared" si="4"/>
        <v>0.9797197804537653</v>
      </c>
      <c r="T26" s="53">
        <f t="shared" si="3"/>
        <v>1.0312839794250162</v>
      </c>
      <c r="U26" s="131" t="str">
        <f>IF(S26&gt;=90%,$P$6,IF(S26&gt;=65%,$O$6,IF(S26&gt;=45%,$N$6,IF(S26&lt;45%,$M$6,"ojo"))))</f>
        <v>SATISFACTORIO</v>
      </c>
      <c r="V26" s="112" t="s">
        <v>235</v>
      </c>
      <c r="W26" s="145" t="s">
        <v>281</v>
      </c>
      <c r="X26" s="134" t="s">
        <v>272</v>
      </c>
    </row>
    <row r="27" spans="1:24" ht="202.5" customHeight="1">
      <c r="A27" s="51">
        <v>3</v>
      </c>
      <c r="B27" s="52" t="s">
        <v>128</v>
      </c>
      <c r="C27" s="51">
        <v>3.8</v>
      </c>
      <c r="D27" s="52" t="s">
        <v>148</v>
      </c>
      <c r="E27" s="51" t="s">
        <v>119</v>
      </c>
      <c r="F27" s="51" t="s">
        <v>32</v>
      </c>
      <c r="G27" s="51" t="s">
        <v>120</v>
      </c>
      <c r="H27" s="54" t="s">
        <v>152</v>
      </c>
      <c r="I27" s="51" t="s">
        <v>121</v>
      </c>
      <c r="J27" s="51">
        <v>1</v>
      </c>
      <c r="K27" s="51" t="s">
        <v>125</v>
      </c>
      <c r="L27" s="53">
        <v>1</v>
      </c>
      <c r="M27" s="51" t="s">
        <v>27</v>
      </c>
      <c r="N27" s="51" t="s">
        <v>28</v>
      </c>
      <c r="O27" s="51" t="s">
        <v>29</v>
      </c>
      <c r="P27" s="51" t="s">
        <v>30</v>
      </c>
      <c r="Q27" s="101">
        <v>8</v>
      </c>
      <c r="R27" s="101">
        <v>8</v>
      </c>
      <c r="S27" s="53">
        <f t="shared" si="4"/>
        <v>1</v>
      </c>
      <c r="T27" s="53">
        <f t="shared" si="3"/>
        <v>1</v>
      </c>
      <c r="U27" s="131" t="str">
        <f t="shared" si="2"/>
        <v>SATISFACTORIO</v>
      </c>
      <c r="V27" s="112" t="s">
        <v>239</v>
      </c>
      <c r="W27" s="145" t="s">
        <v>282</v>
      </c>
      <c r="X27" s="134" t="s">
        <v>272</v>
      </c>
    </row>
    <row r="28" spans="1:25" ht="252" customHeight="1">
      <c r="A28" s="55">
        <v>3</v>
      </c>
      <c r="B28" s="57" t="s">
        <v>128</v>
      </c>
      <c r="C28" s="55">
        <v>3.8</v>
      </c>
      <c r="D28" s="57" t="s">
        <v>148</v>
      </c>
      <c r="E28" s="55" t="s">
        <v>54</v>
      </c>
      <c r="F28" s="55" t="s">
        <v>38</v>
      </c>
      <c r="G28" s="55" t="s">
        <v>55</v>
      </c>
      <c r="H28" s="58" t="s">
        <v>215</v>
      </c>
      <c r="I28" s="55" t="s">
        <v>216</v>
      </c>
      <c r="J28" s="55" t="s">
        <v>123</v>
      </c>
      <c r="K28" s="55" t="s">
        <v>125</v>
      </c>
      <c r="L28" s="56">
        <v>0.7</v>
      </c>
      <c r="M28" s="55" t="s">
        <v>217</v>
      </c>
      <c r="N28" s="55" t="s">
        <v>218</v>
      </c>
      <c r="O28" s="55" t="s">
        <v>219</v>
      </c>
      <c r="P28" s="55" t="s">
        <v>220</v>
      </c>
      <c r="Q28" s="102">
        <f>84644925+20793398780+13633370</f>
        <v>20891677075</v>
      </c>
      <c r="R28" s="102">
        <f>25627123+53942507142+417696092</f>
        <v>54385830357</v>
      </c>
      <c r="S28" s="56">
        <f t="shared" si="4"/>
        <v>0.38413823854233076</v>
      </c>
      <c r="T28" s="56">
        <f>S28/L28</f>
        <v>0.5487689122033297</v>
      </c>
      <c r="U28" s="131" t="str">
        <f>IF(S28&gt;=65%,$P$6,IF(S28&gt;=40%,$O$6,IF(S28&gt;=20%,$N$6,IF(S28&lt;20%,$M$6,"ojo"))))</f>
        <v>MINIMO</v>
      </c>
      <c r="V28" s="113" t="s">
        <v>251</v>
      </c>
      <c r="W28" s="146" t="s">
        <v>283</v>
      </c>
      <c r="X28" s="102" t="s">
        <v>272</v>
      </c>
      <c r="Y28" s="88"/>
    </row>
    <row r="29" spans="1:24" ht="141.75" customHeight="1">
      <c r="A29" s="59">
        <v>3</v>
      </c>
      <c r="B29" s="61" t="s">
        <v>128</v>
      </c>
      <c r="C29" s="59">
        <v>3.4</v>
      </c>
      <c r="D29" s="61" t="s">
        <v>153</v>
      </c>
      <c r="E29" s="59" t="s">
        <v>56</v>
      </c>
      <c r="F29" s="59" t="s">
        <v>32</v>
      </c>
      <c r="G29" s="59" t="s">
        <v>98</v>
      </c>
      <c r="H29" s="64" t="s">
        <v>109</v>
      </c>
      <c r="I29" s="59" t="s">
        <v>190</v>
      </c>
      <c r="J29" s="59" t="s">
        <v>123</v>
      </c>
      <c r="K29" s="59" t="s">
        <v>125</v>
      </c>
      <c r="L29" s="60">
        <v>1</v>
      </c>
      <c r="M29" s="59" t="s">
        <v>27</v>
      </c>
      <c r="N29" s="59" t="s">
        <v>28</v>
      </c>
      <c r="O29" s="59" t="s">
        <v>29</v>
      </c>
      <c r="P29" s="59" t="s">
        <v>30</v>
      </c>
      <c r="Q29" s="103">
        <v>94</v>
      </c>
      <c r="R29" s="103">
        <v>95</v>
      </c>
      <c r="S29" s="60">
        <f t="shared" si="4"/>
        <v>0.9894736842105263</v>
      </c>
      <c r="T29" s="60">
        <f>S29/L29</f>
        <v>0.9894736842105263</v>
      </c>
      <c r="U29" s="131" t="str">
        <f aca="true" t="shared" si="5" ref="U29:U37">IF(S29&gt;=95%,$P$6,IF(S29&gt;=70%,$O$6,IF(S29&gt;=50%,$N$6,IF(S29&lt;50%,$M$6,"ojo"))))</f>
        <v>SATISFACTORIO</v>
      </c>
      <c r="V29" s="114" t="s">
        <v>243</v>
      </c>
      <c r="W29" s="147" t="s">
        <v>284</v>
      </c>
      <c r="X29" s="103" t="s">
        <v>272</v>
      </c>
    </row>
    <row r="30" spans="1:24" ht="201.75" customHeight="1">
      <c r="A30" s="59">
        <v>3</v>
      </c>
      <c r="B30" s="61" t="s">
        <v>128</v>
      </c>
      <c r="C30" s="59">
        <v>3.3</v>
      </c>
      <c r="D30" s="61" t="s">
        <v>154</v>
      </c>
      <c r="E30" s="59" t="s">
        <v>56</v>
      </c>
      <c r="F30" s="74" t="s">
        <v>32</v>
      </c>
      <c r="G30" s="59" t="s">
        <v>73</v>
      </c>
      <c r="H30" s="64" t="s">
        <v>108</v>
      </c>
      <c r="I30" s="74" t="s">
        <v>191</v>
      </c>
      <c r="J30" s="59" t="s">
        <v>123</v>
      </c>
      <c r="K30" s="59" t="s">
        <v>125</v>
      </c>
      <c r="L30" s="60">
        <v>1</v>
      </c>
      <c r="M30" s="59" t="s">
        <v>27</v>
      </c>
      <c r="N30" s="59" t="s">
        <v>28</v>
      </c>
      <c r="O30" s="59" t="s">
        <v>29</v>
      </c>
      <c r="P30" s="59" t="s">
        <v>30</v>
      </c>
      <c r="Q30" s="103">
        <v>200</v>
      </c>
      <c r="R30" s="103">
        <v>200</v>
      </c>
      <c r="S30" s="60">
        <f t="shared" si="4"/>
        <v>1</v>
      </c>
      <c r="T30" s="60">
        <f>S30/L30</f>
        <v>1</v>
      </c>
      <c r="U30" s="131" t="str">
        <f t="shared" si="5"/>
        <v>SATISFACTORIO</v>
      </c>
      <c r="V30" s="114" t="s">
        <v>244</v>
      </c>
      <c r="W30" s="147" t="s">
        <v>285</v>
      </c>
      <c r="X30" s="103" t="s">
        <v>272</v>
      </c>
    </row>
    <row r="31" spans="1:24" ht="273" customHeight="1">
      <c r="A31" s="59">
        <v>4</v>
      </c>
      <c r="B31" s="61" t="s">
        <v>156</v>
      </c>
      <c r="C31" s="59">
        <v>4.3</v>
      </c>
      <c r="D31" s="61" t="s">
        <v>157</v>
      </c>
      <c r="E31" s="59" t="s">
        <v>56</v>
      </c>
      <c r="F31" s="74" t="s">
        <v>32</v>
      </c>
      <c r="G31" s="59" t="s">
        <v>169</v>
      </c>
      <c r="H31" s="64" t="s">
        <v>167</v>
      </c>
      <c r="I31" s="59" t="s">
        <v>168</v>
      </c>
      <c r="J31" s="59" t="s">
        <v>123</v>
      </c>
      <c r="K31" s="59" t="s">
        <v>125</v>
      </c>
      <c r="L31" s="60">
        <v>1</v>
      </c>
      <c r="M31" s="59" t="s">
        <v>27</v>
      </c>
      <c r="N31" s="59" t="s">
        <v>28</v>
      </c>
      <c r="O31" s="59" t="s">
        <v>29</v>
      </c>
      <c r="P31" s="59" t="s">
        <v>30</v>
      </c>
      <c r="Q31" s="103">
        <v>12</v>
      </c>
      <c r="R31" s="103">
        <v>12</v>
      </c>
      <c r="S31" s="60">
        <f t="shared" si="4"/>
        <v>1</v>
      </c>
      <c r="T31" s="60">
        <f>S31/L31</f>
        <v>1</v>
      </c>
      <c r="U31" s="131" t="str">
        <f t="shared" si="5"/>
        <v>SATISFACTORIO</v>
      </c>
      <c r="V31" s="114" t="s">
        <v>245</v>
      </c>
      <c r="W31" s="147" t="s">
        <v>286</v>
      </c>
      <c r="X31" s="103" t="s">
        <v>272</v>
      </c>
    </row>
    <row r="32" spans="1:24" ht="310.5" customHeight="1">
      <c r="A32" s="62">
        <v>4</v>
      </c>
      <c r="B32" s="63" t="s">
        <v>156</v>
      </c>
      <c r="C32" s="62">
        <v>4.3</v>
      </c>
      <c r="D32" s="63" t="s">
        <v>157</v>
      </c>
      <c r="E32" s="62" t="s">
        <v>57</v>
      </c>
      <c r="F32" s="62" t="s">
        <v>58</v>
      </c>
      <c r="G32" s="62" t="s">
        <v>59</v>
      </c>
      <c r="H32" s="129" t="s">
        <v>102</v>
      </c>
      <c r="I32" s="62" t="s">
        <v>171</v>
      </c>
      <c r="J32" s="62" t="s">
        <v>123</v>
      </c>
      <c r="K32" s="62" t="s">
        <v>125</v>
      </c>
      <c r="L32" s="65">
        <v>0.85</v>
      </c>
      <c r="M32" s="62" t="s">
        <v>211</v>
      </c>
      <c r="N32" s="62" t="s">
        <v>212</v>
      </c>
      <c r="O32" s="62" t="s">
        <v>213</v>
      </c>
      <c r="P32" s="62" t="s">
        <v>214</v>
      </c>
      <c r="Q32" s="104">
        <v>14</v>
      </c>
      <c r="R32" s="104">
        <v>18</v>
      </c>
      <c r="S32" s="65">
        <f t="shared" si="4"/>
        <v>0.7777777777777778</v>
      </c>
      <c r="T32" s="65">
        <f>S32/L32</f>
        <v>0.9150326797385622</v>
      </c>
      <c r="U32" s="131" t="str">
        <f>IF(S32&gt;=80%,$P$6,IF(S32&gt;=55%,$O$6,IF(S32&gt;=35%,$N$6,IF(S32&lt;35%,$M$6,"ojo"))))</f>
        <v>ACEPTABLE</v>
      </c>
      <c r="V32" s="115" t="s">
        <v>254</v>
      </c>
      <c r="W32" s="115" t="s">
        <v>262</v>
      </c>
      <c r="X32" s="138" t="s">
        <v>263</v>
      </c>
    </row>
    <row r="33" spans="1:24" ht="114" customHeight="1">
      <c r="A33" s="66">
        <v>4</v>
      </c>
      <c r="B33" s="67" t="s">
        <v>156</v>
      </c>
      <c r="C33" s="66">
        <v>4.2</v>
      </c>
      <c r="D33" s="67" t="s">
        <v>158</v>
      </c>
      <c r="E33" s="66" t="s">
        <v>77</v>
      </c>
      <c r="F33" s="66" t="s">
        <v>32</v>
      </c>
      <c r="G33" s="66" t="s">
        <v>103</v>
      </c>
      <c r="H33" s="68" t="s">
        <v>122</v>
      </c>
      <c r="I33" s="66" t="s">
        <v>192</v>
      </c>
      <c r="J33" s="66" t="s">
        <v>123</v>
      </c>
      <c r="K33" s="66" t="s">
        <v>125</v>
      </c>
      <c r="L33" s="69">
        <v>1</v>
      </c>
      <c r="M33" s="66" t="s">
        <v>27</v>
      </c>
      <c r="N33" s="66" t="s">
        <v>28</v>
      </c>
      <c r="O33" s="66" t="s">
        <v>29</v>
      </c>
      <c r="P33" s="66" t="s">
        <v>30</v>
      </c>
      <c r="Q33" s="105">
        <v>259</v>
      </c>
      <c r="R33" s="105">
        <v>259</v>
      </c>
      <c r="S33" s="69">
        <f t="shared" si="4"/>
        <v>1</v>
      </c>
      <c r="T33" s="69">
        <f>(S33/L33)</f>
        <v>1</v>
      </c>
      <c r="U33" s="131" t="str">
        <f t="shared" si="5"/>
        <v>SATISFACTORIO</v>
      </c>
      <c r="V33" s="116" t="s">
        <v>242</v>
      </c>
      <c r="W33" s="116" t="s">
        <v>264</v>
      </c>
      <c r="X33" s="139" t="s">
        <v>263</v>
      </c>
    </row>
    <row r="34" spans="1:24" ht="99.75" customHeight="1">
      <c r="A34" s="70">
        <v>3</v>
      </c>
      <c r="B34" s="72" t="s">
        <v>128</v>
      </c>
      <c r="C34" s="70">
        <v>3.1</v>
      </c>
      <c r="D34" s="72" t="s">
        <v>159</v>
      </c>
      <c r="E34" s="70" t="s">
        <v>60</v>
      </c>
      <c r="F34" s="70" t="s">
        <v>32</v>
      </c>
      <c r="G34" s="70" t="s">
        <v>61</v>
      </c>
      <c r="H34" s="73" t="s">
        <v>75</v>
      </c>
      <c r="I34" s="70" t="s">
        <v>160</v>
      </c>
      <c r="J34" s="70" t="s">
        <v>123</v>
      </c>
      <c r="K34" s="70" t="s">
        <v>125</v>
      </c>
      <c r="L34" s="71">
        <v>0.9</v>
      </c>
      <c r="M34" s="70" t="s">
        <v>203</v>
      </c>
      <c r="N34" s="70" t="s">
        <v>204</v>
      </c>
      <c r="O34" s="70" t="s">
        <v>205</v>
      </c>
      <c r="P34" s="70" t="s">
        <v>206</v>
      </c>
      <c r="Q34" s="106">
        <v>20325</v>
      </c>
      <c r="R34" s="106">
        <v>219</v>
      </c>
      <c r="S34" s="71">
        <f>(Q34/R34)/100</f>
        <v>0.928082191780822</v>
      </c>
      <c r="T34" s="71">
        <f>(S34/L34)</f>
        <v>1.0312024353120244</v>
      </c>
      <c r="U34" s="131" t="str">
        <f>IF(S34&gt;=85%,$P$6,IF(S34&gt;=60%,$O$6,IF(S34&gt;=40%,$N$6,IF(S34&lt;40%,$M$6,"ojo"))))</f>
        <v>SATISFACTORIO</v>
      </c>
      <c r="V34" s="117" t="s">
        <v>240</v>
      </c>
      <c r="W34" s="106" t="s">
        <v>287</v>
      </c>
      <c r="X34" s="106" t="s">
        <v>272</v>
      </c>
    </row>
    <row r="35" spans="1:24" ht="101.25" customHeight="1">
      <c r="A35" s="70">
        <v>3</v>
      </c>
      <c r="B35" s="72" t="s">
        <v>128</v>
      </c>
      <c r="C35" s="70">
        <v>3.1</v>
      </c>
      <c r="D35" s="72" t="s">
        <v>159</v>
      </c>
      <c r="E35" s="70" t="s">
        <v>60</v>
      </c>
      <c r="F35" s="70" t="s">
        <v>32</v>
      </c>
      <c r="G35" s="70" t="s">
        <v>62</v>
      </c>
      <c r="H35" s="73" t="s">
        <v>76</v>
      </c>
      <c r="I35" s="70" t="s">
        <v>160</v>
      </c>
      <c r="J35" s="70" t="s">
        <v>123</v>
      </c>
      <c r="K35" s="70" t="s">
        <v>125</v>
      </c>
      <c r="L35" s="71">
        <v>0.9</v>
      </c>
      <c r="M35" s="70" t="s">
        <v>203</v>
      </c>
      <c r="N35" s="70" t="s">
        <v>204</v>
      </c>
      <c r="O35" s="70" t="s">
        <v>205</v>
      </c>
      <c r="P35" s="70" t="s">
        <v>206</v>
      </c>
      <c r="Q35" s="106">
        <v>4650</v>
      </c>
      <c r="R35" s="106">
        <v>87</v>
      </c>
      <c r="S35" s="71">
        <f>(Q35/R35)/100</f>
        <v>0.5344827586206897</v>
      </c>
      <c r="T35" s="71">
        <f>(S35/L35)</f>
        <v>0.5938697318007663</v>
      </c>
      <c r="U35" s="131" t="str">
        <f>IF(S35&gt;=85%,$P$6,IF(S35&gt;=60%,$O$6,IF(S35&gt;=40%,$N$6,IF(S35&lt;40%,$M$6,"ojo"))))</f>
        <v>MINIMO</v>
      </c>
      <c r="V35" s="117" t="s">
        <v>241</v>
      </c>
      <c r="W35" s="106" t="s">
        <v>292</v>
      </c>
      <c r="X35" s="106" t="s">
        <v>272</v>
      </c>
    </row>
    <row r="36" spans="1:24" ht="122.25" customHeight="1">
      <c r="A36" s="70">
        <v>3</v>
      </c>
      <c r="B36" s="72" t="s">
        <v>128</v>
      </c>
      <c r="C36" s="70">
        <v>3.2</v>
      </c>
      <c r="D36" s="72" t="s">
        <v>161</v>
      </c>
      <c r="E36" s="70" t="s">
        <v>60</v>
      </c>
      <c r="F36" s="70" t="s">
        <v>32</v>
      </c>
      <c r="G36" s="70" t="s">
        <v>63</v>
      </c>
      <c r="H36" s="73" t="s">
        <v>64</v>
      </c>
      <c r="I36" s="70" t="s">
        <v>140</v>
      </c>
      <c r="J36" s="70" t="s">
        <v>123</v>
      </c>
      <c r="K36" s="70" t="s">
        <v>125</v>
      </c>
      <c r="L36" s="71">
        <v>0.9</v>
      </c>
      <c r="M36" s="70" t="s">
        <v>203</v>
      </c>
      <c r="N36" s="70" t="s">
        <v>204</v>
      </c>
      <c r="O36" s="70" t="s">
        <v>205</v>
      </c>
      <c r="P36" s="70" t="s">
        <v>206</v>
      </c>
      <c r="Q36" s="106">
        <v>2244</v>
      </c>
      <c r="R36" s="106">
        <v>25.8</v>
      </c>
      <c r="S36" s="71">
        <f>(Q36/R36)/100</f>
        <v>0.8697674418604651</v>
      </c>
      <c r="T36" s="71">
        <f>(S36/L36)</f>
        <v>0.96640826873385</v>
      </c>
      <c r="U36" s="131" t="str">
        <f>IF(S36&gt;=85%,$P$6,IF(S36&gt;=60%,$O$6,IF(S36&gt;=40%,$N$6,IF(S36&lt;40%,$M$6,"ojo"))))</f>
        <v>SATISFACTORIO</v>
      </c>
      <c r="V36" s="117" t="s">
        <v>232</v>
      </c>
      <c r="W36" s="106" t="s">
        <v>293</v>
      </c>
      <c r="X36" s="106" t="s">
        <v>272</v>
      </c>
    </row>
    <row r="37" spans="1:24" ht="409.5" customHeight="1">
      <c r="A37" s="13">
        <v>6</v>
      </c>
      <c r="B37" s="14" t="s">
        <v>127</v>
      </c>
      <c r="C37" s="13">
        <v>6.3</v>
      </c>
      <c r="D37" s="14" t="s">
        <v>162</v>
      </c>
      <c r="E37" s="13" t="s">
        <v>65</v>
      </c>
      <c r="F37" s="13" t="s">
        <v>32</v>
      </c>
      <c r="G37" s="13" t="s">
        <v>66</v>
      </c>
      <c r="H37" s="15" t="s">
        <v>110</v>
      </c>
      <c r="I37" s="13" t="s">
        <v>193</v>
      </c>
      <c r="J37" s="13" t="s">
        <v>123</v>
      </c>
      <c r="K37" s="13" t="s">
        <v>125</v>
      </c>
      <c r="L37" s="13" t="s">
        <v>36</v>
      </c>
      <c r="M37" s="13" t="s">
        <v>27</v>
      </c>
      <c r="N37" s="13" t="s">
        <v>28</v>
      </c>
      <c r="O37" s="13" t="s">
        <v>29</v>
      </c>
      <c r="P37" s="13" t="s">
        <v>30</v>
      </c>
      <c r="Q37" s="107">
        <v>13</v>
      </c>
      <c r="R37" s="107">
        <v>13</v>
      </c>
      <c r="S37" s="127">
        <f t="shared" si="4"/>
        <v>1</v>
      </c>
      <c r="T37" s="127">
        <f>(S37/L37)</f>
        <v>1</v>
      </c>
      <c r="U37" s="131" t="str">
        <f t="shared" si="5"/>
        <v>SATISFACTORIO</v>
      </c>
      <c r="V37" s="118" t="s">
        <v>252</v>
      </c>
      <c r="W37" s="107" t="s">
        <v>291</v>
      </c>
      <c r="X37" s="107" t="s">
        <v>290</v>
      </c>
    </row>
    <row r="38" spans="1:24" ht="204" customHeight="1">
      <c r="A38" s="13">
        <v>3</v>
      </c>
      <c r="B38" s="14" t="s">
        <v>128</v>
      </c>
      <c r="C38" s="13">
        <v>3.2</v>
      </c>
      <c r="D38" s="14" t="s">
        <v>161</v>
      </c>
      <c r="E38" s="13" t="s">
        <v>65</v>
      </c>
      <c r="F38" s="13" t="s">
        <v>33</v>
      </c>
      <c r="G38" s="13" t="s">
        <v>201</v>
      </c>
      <c r="H38" s="15" t="s">
        <v>200</v>
      </c>
      <c r="I38" s="13" t="s">
        <v>202</v>
      </c>
      <c r="J38" s="13" t="s">
        <v>123</v>
      </c>
      <c r="K38" s="13" t="s">
        <v>124</v>
      </c>
      <c r="L38" s="13" t="s">
        <v>36</v>
      </c>
      <c r="M38" s="13" t="s">
        <v>27</v>
      </c>
      <c r="N38" s="13" t="s">
        <v>28</v>
      </c>
      <c r="O38" s="13" t="s">
        <v>29</v>
      </c>
      <c r="P38" s="13" t="s">
        <v>30</v>
      </c>
      <c r="Q38" s="107" t="s">
        <v>231</v>
      </c>
      <c r="R38" s="107" t="s">
        <v>231</v>
      </c>
      <c r="S38" s="107" t="s">
        <v>231</v>
      </c>
      <c r="T38" s="107" t="s">
        <v>231</v>
      </c>
      <c r="U38" s="107" t="s">
        <v>231</v>
      </c>
      <c r="V38" s="118" t="s">
        <v>253</v>
      </c>
      <c r="W38" s="107" t="s">
        <v>231</v>
      </c>
      <c r="X38" s="107" t="s">
        <v>290</v>
      </c>
    </row>
  </sheetData>
  <sheetProtection/>
  <mergeCells count="12">
    <mergeCell ref="I4:U4"/>
    <mergeCell ref="E4:H4"/>
    <mergeCell ref="A5:D5"/>
    <mergeCell ref="E5:L5"/>
    <mergeCell ref="M5:P5"/>
    <mergeCell ref="Q5:X5"/>
    <mergeCell ref="V1:X3"/>
    <mergeCell ref="V4:X4"/>
    <mergeCell ref="A1:D3"/>
    <mergeCell ref="A4:D4"/>
    <mergeCell ref="E1:U1"/>
    <mergeCell ref="E2:U3"/>
  </mergeCells>
  <conditionalFormatting sqref="U6:U13 U15:U21 U24:U37">
    <cfRule type="cellIs" priority="92" dxfId="10" operator="equal" stopIfTrue="1">
      <formula>"INSATISFACTORIO"</formula>
    </cfRule>
  </conditionalFormatting>
  <conditionalFormatting sqref="U7:U13 U15:U21 U24:U37">
    <cfRule type="cellIs" priority="71" dxfId="8" operator="equal" stopIfTrue="1">
      <formula>"MINIMO"</formula>
    </cfRule>
    <cfRule type="cellIs" priority="72" dxfId="7" operator="equal" stopIfTrue="1">
      <formula>"SATISFACTORIO"</formula>
    </cfRule>
    <cfRule type="cellIs" priority="73" dxfId="6" operator="equal" stopIfTrue="1">
      <formula>"ACEPTABLE"</formula>
    </cfRule>
    <cfRule type="cellIs" priority="74" dxfId="6" operator="equal" stopIfTrue="1">
      <formula>"""ACEPTABLE"""</formula>
    </cfRule>
    <cfRule type="cellIs" priority="75" dxfId="7" operator="equal" stopIfTrue="1">
      <formula>"""SATISFACTORIO"""</formula>
    </cfRule>
  </conditionalFormatting>
  <conditionalFormatting sqref="V14">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W14">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79" t="s">
        <v>78</v>
      </c>
      <c r="B1">
        <v>100</v>
      </c>
    </row>
    <row r="2" spans="1:2" ht="15">
      <c r="A2" s="179"/>
      <c r="B2">
        <v>100</v>
      </c>
    </row>
    <row r="3" spans="1:2" ht="15">
      <c r="A3" s="179"/>
      <c r="B3">
        <v>100</v>
      </c>
    </row>
    <row r="4" spans="1:2" ht="15">
      <c r="A4" s="179"/>
      <c r="B4">
        <v>100</v>
      </c>
    </row>
    <row r="5" spans="1:2" ht="15">
      <c r="A5" s="180" t="s">
        <v>80</v>
      </c>
      <c r="B5">
        <v>55</v>
      </c>
    </row>
    <row r="6" spans="1:2" ht="15">
      <c r="A6" s="180"/>
      <c r="B6">
        <v>100</v>
      </c>
    </row>
    <row r="7" spans="1:2" ht="15">
      <c r="A7" s="180"/>
      <c r="B7">
        <v>40</v>
      </c>
    </row>
    <row r="8" spans="1:2" ht="15">
      <c r="A8" s="180"/>
      <c r="B8">
        <v>95</v>
      </c>
    </row>
    <row r="9" spans="1:2" ht="15">
      <c r="A9" s="181" t="s">
        <v>79</v>
      </c>
      <c r="B9">
        <v>100</v>
      </c>
    </row>
    <row r="10" spans="1:2" ht="15">
      <c r="A10" s="181"/>
      <c r="B10">
        <v>100</v>
      </c>
    </row>
    <row r="11" spans="1:2" ht="15">
      <c r="A11" s="182" t="s">
        <v>81</v>
      </c>
      <c r="B11">
        <v>96</v>
      </c>
    </row>
    <row r="12" spans="1:2" ht="15">
      <c r="A12" s="182"/>
      <c r="B12">
        <v>100</v>
      </c>
    </row>
    <row r="13" spans="1:2" ht="15">
      <c r="A13" s="1" t="s">
        <v>82</v>
      </c>
      <c r="B13">
        <v>100</v>
      </c>
    </row>
    <row r="14" spans="1:2" ht="15">
      <c r="A14" s="183" t="s">
        <v>83</v>
      </c>
      <c r="B14">
        <v>100</v>
      </c>
    </row>
    <row r="15" spans="1:2" ht="15">
      <c r="A15" s="184"/>
      <c r="B15">
        <v>86</v>
      </c>
    </row>
    <row r="16" spans="1:2" ht="15">
      <c r="A16" s="184"/>
      <c r="B16">
        <v>100</v>
      </c>
    </row>
    <row r="17" spans="1:2" ht="15">
      <c r="A17" s="185"/>
      <c r="B17">
        <v>25</v>
      </c>
    </row>
    <row r="18" spans="1:2" ht="15">
      <c r="A18" s="186" t="s">
        <v>84</v>
      </c>
      <c r="B18">
        <v>53</v>
      </c>
    </row>
    <row r="19" spans="1:2" ht="15">
      <c r="A19" s="186"/>
      <c r="B19">
        <v>100</v>
      </c>
    </row>
    <row r="20" spans="1:2" ht="15">
      <c r="A20" s="188" t="s">
        <v>85</v>
      </c>
      <c r="B20">
        <v>100</v>
      </c>
    </row>
    <row r="21" spans="1:2" ht="15">
      <c r="A21" s="188"/>
      <c r="B21">
        <v>100</v>
      </c>
    </row>
    <row r="22" spans="1:2" ht="15">
      <c r="A22" s="188"/>
      <c r="B22">
        <v>100</v>
      </c>
    </row>
    <row r="23" spans="1:2" ht="15">
      <c r="A23" s="189" t="s">
        <v>86</v>
      </c>
      <c r="B23">
        <v>99</v>
      </c>
    </row>
    <row r="24" spans="1:2" ht="15">
      <c r="A24" s="189"/>
      <c r="B24">
        <v>100</v>
      </c>
    </row>
    <row r="25" spans="1:2" ht="15">
      <c r="A25" s="189"/>
      <c r="B25">
        <v>88</v>
      </c>
    </row>
    <row r="26" spans="1:2" ht="15">
      <c r="A26" s="190" t="s">
        <v>87</v>
      </c>
      <c r="B26">
        <v>75</v>
      </c>
    </row>
    <row r="27" spans="1:2" ht="15">
      <c r="A27" s="190"/>
      <c r="B27">
        <v>24</v>
      </c>
    </row>
    <row r="28" spans="1:7" ht="15">
      <c r="A28" s="191" t="s">
        <v>88</v>
      </c>
      <c r="B28" s="2">
        <v>100</v>
      </c>
      <c r="C28" s="178" t="s">
        <v>89</v>
      </c>
      <c r="D28" s="178"/>
      <c r="E28" s="178"/>
      <c r="F28" s="178"/>
      <c r="G28" s="178"/>
    </row>
    <row r="29" spans="1:2" ht="15">
      <c r="A29" s="191"/>
      <c r="B29">
        <v>100</v>
      </c>
    </row>
    <row r="30" spans="1:2" ht="15">
      <c r="A30" s="187" t="s">
        <v>90</v>
      </c>
      <c r="B30">
        <v>100</v>
      </c>
    </row>
    <row r="31" spans="1:2" ht="15">
      <c r="A31" s="187"/>
      <c r="B31">
        <v>0</v>
      </c>
    </row>
    <row r="32" spans="1:2" ht="15">
      <c r="A32" s="187"/>
      <c r="B32">
        <v>70</v>
      </c>
    </row>
    <row r="33" spans="1:2" ht="15">
      <c r="A33" s="3" t="s">
        <v>91</v>
      </c>
      <c r="B33">
        <v>100</v>
      </c>
    </row>
    <row r="34" spans="1:2" ht="15">
      <c r="A34" s="186" t="s">
        <v>92</v>
      </c>
      <c r="B34">
        <v>100</v>
      </c>
    </row>
    <row r="35" spans="1:2" ht="15">
      <c r="A35" s="186"/>
      <c r="B35">
        <v>100</v>
      </c>
    </row>
    <row r="36" spans="1:2" ht="15">
      <c r="A36" s="186"/>
      <c r="B36">
        <v>63</v>
      </c>
    </row>
    <row r="37" spans="1:2" ht="15">
      <c r="A37" s="186"/>
      <c r="B37">
        <v>53</v>
      </c>
    </row>
    <row r="38" spans="1:2" ht="15">
      <c r="A38" s="4" t="s">
        <v>93</v>
      </c>
      <c r="B38">
        <v>100</v>
      </c>
    </row>
    <row r="39" ht="33.75">
      <c r="B39" s="5">
        <f>SUM(B1:B38)</f>
        <v>3222</v>
      </c>
    </row>
  </sheetData>
  <sheetProtection/>
  <mergeCells count="13">
    <mergeCell ref="A30:A32"/>
    <mergeCell ref="A34:A37"/>
    <mergeCell ref="A20:A22"/>
    <mergeCell ref="A23:A25"/>
    <mergeCell ref="A26:A27"/>
    <mergeCell ref="A28:A29"/>
    <mergeCell ref="C28:G28"/>
    <mergeCell ref="A1:A4"/>
    <mergeCell ref="A5:A8"/>
    <mergeCell ref="A9:A10"/>
    <mergeCell ref="A11:A12"/>
    <mergeCell ref="A14:A17"/>
    <mergeCell ref="A18:A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8" t="s">
        <v>97</v>
      </c>
    </row>
    <row r="14" ht="24" customHeight="1">
      <c r="A14" s="8" t="s">
        <v>96</v>
      </c>
    </row>
    <row r="15" ht="29.25" customHeight="1">
      <c r="A15" s="7" t="s">
        <v>95</v>
      </c>
    </row>
    <row r="16" ht="33" customHeight="1">
      <c r="A16" s="6"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2013-07-27T17:18:17Z</cp:lastPrinted>
  <dcterms:created xsi:type="dcterms:W3CDTF">2009-10-06T19:46:28Z</dcterms:created>
  <dcterms:modified xsi:type="dcterms:W3CDTF">2017-08-10T21:43:42Z</dcterms:modified>
  <cp:category/>
  <cp:version/>
  <cp:contentType/>
  <cp:contentStatus/>
</cp:coreProperties>
</file>